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5480" windowHeight="11640" activeTab="0"/>
  </bookViews>
  <sheets>
    <sheet name="Rekultivierung" sheetId="1" r:id="rId1"/>
    <sheet name="Hilfstabelle" sheetId="2" state="hidden" r:id="rId2"/>
  </sheets>
  <definedNames>
    <definedName name="_xlfn.BAHTTEXT" hidden="1">#NAME?</definedName>
    <definedName name="_xlnm.Print_Area" localSheetId="0">'Rekultivierung'!$B$1:$AI$73</definedName>
    <definedName name="Zahlenwort">#REF!</definedName>
  </definedNames>
  <calcPr fullCalcOnLoad="1"/>
</workbook>
</file>

<file path=xl/comments1.xml><?xml version="1.0" encoding="utf-8"?>
<comments xmlns="http://schemas.openxmlformats.org/spreadsheetml/2006/main">
  <authors>
    <author>Peter Preu?ner</author>
  </authors>
  <commentList>
    <comment ref="AO13" authorId="0">
      <text>
        <r>
          <rPr>
            <sz val="12"/>
            <color indexed="8"/>
            <rFont val="Tahoma"/>
            <family val="2"/>
          </rPr>
          <t>Seitenlänge in Meter</t>
        </r>
      </text>
    </comment>
    <comment ref="AP6" authorId="0">
      <text>
        <r>
          <rPr>
            <sz val="12"/>
            <color indexed="8"/>
            <rFont val="Tahoma"/>
            <family val="2"/>
          </rPr>
          <t>Geben Sie
das Maß in
Meter ein!</t>
        </r>
      </text>
    </comment>
    <comment ref="AM13" authorId="0">
      <text>
        <r>
          <rPr>
            <b/>
            <sz val="8"/>
            <rFont val="Tahoma"/>
            <family val="2"/>
          </rPr>
          <t>Achtung!</t>
        </r>
        <r>
          <rPr>
            <sz val="8"/>
            <rFont val="Tahoma"/>
            <family val="0"/>
          </rPr>
          <t xml:space="preserve">
Anzahl der Ecken 
mindestens 3 </t>
        </r>
      </text>
    </comment>
    <comment ref="AN11" authorId="0">
      <text>
        <r>
          <rPr>
            <b/>
            <sz val="8"/>
            <rFont val="Tahoma"/>
            <family val="0"/>
          </rPr>
          <t>Radius 1</t>
        </r>
        <r>
          <rPr>
            <sz val="8"/>
            <rFont val="Tahoma"/>
            <family val="0"/>
          </rPr>
          <t xml:space="preserve">
</t>
        </r>
      </text>
    </comment>
    <comment ref="AO11" authorId="0">
      <text>
        <r>
          <rPr>
            <b/>
            <sz val="8"/>
            <rFont val="Tahoma"/>
            <family val="0"/>
          </rPr>
          <t>Radius 2</t>
        </r>
      </text>
    </comment>
  </commentList>
</comments>
</file>

<file path=xl/comments2.xml><?xml version="1.0" encoding="utf-8"?>
<comments xmlns="http://schemas.openxmlformats.org/spreadsheetml/2006/main">
  <authors>
    <author>s205852</author>
  </authors>
  <commentList>
    <comment ref="B42" authorId="0">
      <text>
        <r>
          <rPr>
            <b/>
            <sz val="8"/>
            <rFont val="Tahoma"/>
            <family val="0"/>
          </rPr>
          <t>Pflichtfeld:
Eingabe der Eckenzahl
Bei Eingabe von K erfolgt eine Kreisberechnung</t>
        </r>
        <r>
          <rPr>
            <sz val="8"/>
            <rFont val="Tahoma"/>
            <family val="0"/>
          </rPr>
          <t xml:space="preserve">
</t>
        </r>
      </text>
    </comment>
  </commentList>
</comments>
</file>

<file path=xl/sharedStrings.xml><?xml version="1.0" encoding="utf-8"?>
<sst xmlns="http://schemas.openxmlformats.org/spreadsheetml/2006/main" count="162" uniqueCount="108">
  <si>
    <t>Seite</t>
  </si>
  <si>
    <t>Hilfstabelle zur Flächen- und Volumenberechnung</t>
  </si>
  <si>
    <t>Erforderliche Rekultivierungsmaßnahmen</t>
  </si>
  <si>
    <t>Übertrag vom Wertermittlungsprotokoll:</t>
  </si>
  <si>
    <t>Flächen:</t>
  </si>
  <si>
    <r>
      <t>Ergebnis
in m</t>
    </r>
    <r>
      <rPr>
        <sz val="11"/>
        <rFont val="Times New Roman"/>
        <family val="1"/>
      </rPr>
      <t>²</t>
    </r>
  </si>
  <si>
    <t>Volumen:</t>
  </si>
  <si>
    <r>
      <t>Ergebnis
in m</t>
    </r>
    <r>
      <rPr>
        <sz val="11"/>
        <rFont val="Times New Roman"/>
        <family val="1"/>
      </rPr>
      <t>³</t>
    </r>
  </si>
  <si>
    <t>Höhe/Tiefe</t>
  </si>
  <si>
    <t>Radius</t>
  </si>
  <si>
    <t>1. Abbrucharbeiten an Baulichkeiten</t>
  </si>
  <si>
    <t>Eckenzahl</t>
  </si>
  <si>
    <t>Länge</t>
  </si>
  <si>
    <t>Breite</t>
  </si>
  <si>
    <t>BRI (Bruttorauminhalte) bzw. Volumen</t>
  </si>
  <si>
    <t>Kosten</t>
  </si>
  <si>
    <t>Sachwert</t>
  </si>
  <si>
    <t>Kreis</t>
  </si>
  <si>
    <t>Stück</t>
  </si>
  <si>
    <t>lfdm</t>
  </si>
  <si>
    <t>m²</t>
  </si>
  <si>
    <t>m³</t>
  </si>
  <si>
    <r>
      <t>je m</t>
    </r>
    <r>
      <rPr>
        <sz val="11"/>
        <rFont val="Times New Roman"/>
        <family val="1"/>
      </rPr>
      <t>³</t>
    </r>
  </si>
  <si>
    <t>Ellipse</t>
  </si>
  <si>
    <t>einfach</t>
  </si>
  <si>
    <t>x</t>
  </si>
  <si>
    <t>=</t>
  </si>
  <si>
    <t>Dreieck rechtw.</t>
  </si>
  <si>
    <t>n-Eck</t>
  </si>
  <si>
    <t>Säule rund</t>
  </si>
  <si>
    <t>Pyramide</t>
  </si>
  <si>
    <t>Kegel rund</t>
  </si>
  <si>
    <t>Würfel oder Säule</t>
  </si>
  <si>
    <t>Anmerkungen zu den Abbrucharbeiten an Baulichkeiten:</t>
  </si>
  <si>
    <t>Ø</t>
  </si>
  <si>
    <t>Steinlaube 1,5 steinig bis</t>
  </si>
  <si>
    <t>31,00 € / m³</t>
  </si>
  <si>
    <t>Holzlaube doppelwandig</t>
  </si>
  <si>
    <t>15,00 € / m³</t>
  </si>
  <si>
    <t>Steinlaube einsteinig bis</t>
  </si>
  <si>
    <t>28,00 € / m³</t>
  </si>
  <si>
    <t>Holzlaube einwandig</t>
  </si>
  <si>
    <t>10,00 € / m³</t>
  </si>
  <si>
    <t>2. Bepflanzung / sonst. Garteneinrichtungen:</t>
  </si>
  <si>
    <t>Menge/Einheit</t>
  </si>
  <si>
    <t>Preis je Einheit</t>
  </si>
  <si>
    <t>Bepflanzung:</t>
  </si>
  <si>
    <t>Roden von Bäumen, einschließlich Stubben</t>
  </si>
  <si>
    <t>Ø =</t>
  </si>
  <si>
    <t>€ / Stück</t>
  </si>
  <si>
    <t>Büsche klein</t>
  </si>
  <si>
    <t>Höhe bis 1 Meter</t>
  </si>
  <si>
    <t>Büsche groß</t>
  </si>
  <si>
    <t>Höhe über 1 Meter</t>
  </si>
  <si>
    <t>max.</t>
  </si>
  <si>
    <t>bis</t>
  </si>
  <si>
    <t>Hecken</t>
  </si>
  <si>
    <t>€ / lfdm</t>
  </si>
  <si>
    <t>Verbuschte Gartenfläche</t>
  </si>
  <si>
    <t>von</t>
  </si>
  <si>
    <t>€ / m²</t>
  </si>
  <si>
    <t>Sonstiges:</t>
  </si>
  <si>
    <t>Zaun 1m hoch</t>
  </si>
  <si>
    <t>Anmerkungen zu Bepflanzung &amp; sonst. Garteneinrichtungen</t>
  </si>
  <si>
    <t>Mauern freistehend</t>
  </si>
  <si>
    <t>Container (6 m³ bis 10 m³)</t>
  </si>
  <si>
    <t>Multicar</t>
  </si>
  <si>
    <t>Abfuhr / Entsorgung</t>
  </si>
  <si>
    <t>Abraum, Schutt und Unrat</t>
  </si>
  <si>
    <t>€ / m³</t>
  </si>
  <si>
    <t>Aufstellung ausgefertigt am:</t>
  </si>
  <si>
    <t>Bäume, Bruch- und Schnittholz, Büsche,</t>
  </si>
  <si>
    <t>Wertermittlungskommission</t>
  </si>
  <si>
    <t>Hecken, Wurzeln und Stubben</t>
  </si>
  <si>
    <t>Aufstellung erhalten am:</t>
  </si>
  <si>
    <t>am</t>
  </si>
  <si>
    <t>Vereinsvorstand</t>
  </si>
  <si>
    <t>abgebender Pächter</t>
  </si>
  <si>
    <t>neuer Pächter</t>
  </si>
  <si>
    <r>
      <t xml:space="preserve"> L     x       B      x       H      =       (m</t>
    </r>
    <r>
      <rPr>
        <sz val="10"/>
        <rFont val="Times New Roman"/>
        <family val="1"/>
      </rPr>
      <t>³</t>
    </r>
    <r>
      <rPr>
        <sz val="9"/>
        <rFont val="Times New Roman"/>
        <family val="1"/>
      </rPr>
      <t>)</t>
    </r>
  </si>
  <si>
    <r>
      <t>Durchmesser ermitteln</t>
    </r>
    <r>
      <rPr>
        <sz val="9"/>
        <rFont val="Times New Roman"/>
        <family val="1"/>
      </rPr>
      <t xml:space="preserve"> - Umfang =</t>
    </r>
  </si>
  <si>
    <t>Die Berechnung dieser Maßnahmen erfolgte auf Anforderung des Vorstandes des Vereins, nach der Richtlinie des "Landesverbandes Sachsen der Kleingärtner" e.V. von 2011 und dient der Herstellung pachtvertragskonformer Garteneinrichtungen. Die Leistungen sind vom abgebenden Pächter zu tragen.</t>
  </si>
  <si>
    <t>Apfel mittelstarkwüchsig</t>
  </si>
  <si>
    <t>Apfel starkwüchsig</t>
  </si>
  <si>
    <t>Aprikose</t>
  </si>
  <si>
    <t>Beere Busch</t>
  </si>
  <si>
    <t>Beere Stamm</t>
  </si>
  <si>
    <t>Birne mittelstarkwüchsig</t>
  </si>
  <si>
    <t>Birne starkwüchsig</t>
  </si>
  <si>
    <t>Haselnuss</t>
  </si>
  <si>
    <t>Kiwi</t>
  </si>
  <si>
    <t>Nektarine</t>
  </si>
  <si>
    <t>Pfirsisch</t>
  </si>
  <si>
    <t>Pflaume</t>
  </si>
  <si>
    <t>Quitte</t>
  </si>
  <si>
    <t>Sauerkirsche</t>
  </si>
  <si>
    <t>Süßkirsche kleinkronig</t>
  </si>
  <si>
    <t>Süßkirsche starkwüchsig</t>
  </si>
  <si>
    <t>Wein</t>
  </si>
  <si>
    <t>Wildobst</t>
  </si>
  <si>
    <t>Süßkirsche kleinkr.</t>
  </si>
  <si>
    <t>Süßkirsche starkw.</t>
  </si>
  <si>
    <t>Obstart</t>
  </si>
  <si>
    <t>Alter</t>
  </si>
  <si>
    <t>Wert:</t>
  </si>
  <si>
    <t>Umfang</t>
  </si>
  <si>
    <t>Fläche</t>
  </si>
  <si>
    <r>
      <t xml:space="preserve">Das Formular ist eine Ergänzung zum Wertermittlungsprotokoll. Diese Aufstellung wird nur auf Anforderung des Vorstandes des Vereins gefertigt. Dieser Hinweis wird nicht mit ausgedruckt.            </t>
    </r>
    <r>
      <rPr>
        <sz val="6"/>
        <rFont val="Times New Roman"/>
        <family val="1"/>
      </rPr>
      <t>-LSK - P. Preußner 2012</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</si>
</sst>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 #,##0.00\ _D_M_-;\-* #,##0.00\ _D_M_-;_-* &quot;-&quot;??\ _D_M_-;_-@_-"/>
    <numFmt numFmtId="166" formatCode="0.0"/>
    <numFmt numFmtId="167" formatCode="#,##0.00\ &quot;DM&quot;"/>
    <numFmt numFmtId="168" formatCode="#"/>
    <numFmt numFmtId="169" formatCode="0.00_ ;\-0.00\ "/>
    <numFmt numFmtId="170" formatCode="_-* #,##0.00\ \€_-;\-* #,##0.00\ \€_-;_-* &quot;-&quot;??\ &quot;DM&quot;_-;_-@_-"/>
    <numFmt numFmtId="171" formatCode="#,##0.00\ _D_M"/>
    <numFmt numFmtId="172" formatCode="#,##0.00\ \€"/>
    <numFmt numFmtId="173" formatCode="#,##0.00_€"/>
    <numFmt numFmtId="174" formatCode="_-* #,##0.00\ \€_-;\-* #,##0.00\ \€_-;_-* &quot;-&quot;??\ \€_-;_-@_-"/>
    <numFmt numFmtId="175" formatCode="_-* #,##0.00000\ _-;\-* #,##0.00\ \€_-;_-* &quot;&quot;??\ _-;_-@_-"/>
    <numFmt numFmtId="176" formatCode="_-* #,##0.00\ \€_-;\-* #,##0.00\ \€_-;_-* &quot;-&quot;??\ \€_-;_@_-"/>
    <numFmt numFmtId="177" formatCode="_-* #,##0.00\ \€\ _-;\-* #,##0.00\ \€_-;_-* &quot;&quot;??\ _-;_-@_-"/>
    <numFmt numFmtId="178" formatCode="#,##0.00\ \€\ "/>
    <numFmt numFmtId="179" formatCode="#,##0.00;;_-* &quot; &quot;_-"/>
    <numFmt numFmtId="180" formatCode="_-* #,##0.00\ _€_-;\-* #,##0.00\ _€_-;_-* &quot; &quot;??\ _€_-;_-@_-"/>
    <numFmt numFmtId="181" formatCode="_-* #,##0.00\ \€_-;\-* #,##0.00\ \€_-;_-* &quot; &quot;_-;_-@_-"/>
    <numFmt numFmtId="182" formatCode="00\ \ \€"/>
    <numFmt numFmtId="183" formatCode="#,##0.00\ &quot;€&quot;\ "/>
    <numFmt numFmtId="184" formatCode="_-* #,##0.00\ _-;\-* #,##0.00\ \€_-;_-* &quot;&quot;??\ _-;_-@_-"/>
    <numFmt numFmtId="185" formatCode="\+0;\-0;0"/>
    <numFmt numFmtId="186" formatCode="#,##0.00\ &quot;m&quot;\ &quot;hoch&quot;\ "/>
    <numFmt numFmtId="187" formatCode="General\ &quot;m&quot;"/>
    <numFmt numFmtId="188" formatCode="#,##0.00\ _€"/>
    <numFmt numFmtId="189" formatCode="0.00;0"/>
    <numFmt numFmtId="190" formatCode="d/\ mmm/\ yyyy"/>
    <numFmt numFmtId="191" formatCode="&quot;Dresden, den&quot;\ d/m/yyyy"/>
    <numFmt numFmtId="192" formatCode="@&quot;,&quot;"/>
    <numFmt numFmtId="193" formatCode="#,##0.00\ &quot;€&quot;"/>
    <numFmt numFmtId="194" formatCode="#,##0.00\ &quot;€&quot;;[Red]#,##0.00\ &quot;€&quot;"/>
    <numFmt numFmtId="195" formatCode="\+0.0;\-0.0"/>
    <numFmt numFmtId="196" formatCode="0\ &quot;m²&quot;"/>
    <numFmt numFmtId="197" formatCode="0&quot; lfdm&quot;"/>
    <numFmt numFmtId="198" formatCode="0&quot; Stück&quot;"/>
    <numFmt numFmtId="199" formatCode="[$-407]d/\ mmm/\ yy;@"/>
    <numFmt numFmtId="200" formatCode="&quot;Gartenfreund &quot;@"/>
    <numFmt numFmtId="201" formatCode="#,##0.00&quot;*&quot;"/>
    <numFmt numFmtId="202" formatCode="[$-407]d/\ mmmm\ yyyy;@"/>
    <numFmt numFmtId="203" formatCode="dd/mm/yy;@"/>
    <numFmt numFmtId="204" formatCode="#,##0.00_ ;[Red]\-#,##0.00\ "/>
    <numFmt numFmtId="205" formatCode="0\ &quot;cm&quot;"/>
    <numFmt numFmtId="206" formatCode="0.000;0"/>
    <numFmt numFmtId="207" formatCode="#,##0.0"/>
    <numFmt numFmtId="208" formatCode="[&lt;0.00001]&quot;&quot;;General"/>
    <numFmt numFmtId="209" formatCode="0\ &quot;Stück&quot;"/>
    <numFmt numFmtId="210" formatCode="0.0##\ &quot;m³&quot;"/>
    <numFmt numFmtId="211" formatCode="0.0##\ &quot;m²&quot;"/>
    <numFmt numFmtId="212" formatCode="0.0#\ &quot;lfdm&quot;"/>
    <numFmt numFmtId="213" formatCode="0.0\ &quot;lfdm&quot;"/>
    <numFmt numFmtId="214" formatCode="0.##"/>
    <numFmt numFmtId="215" formatCode="[$-407]dddd\,\ d\.\ mmmm\ yyyy"/>
    <numFmt numFmtId="216" formatCode="d/m/yy;@"/>
  </numFmts>
  <fonts count="60">
    <font>
      <sz val="10"/>
      <name val="Arial"/>
      <family val="0"/>
    </font>
    <font>
      <u val="single"/>
      <sz val="10"/>
      <color indexed="36"/>
      <name val="Arial"/>
      <family val="0"/>
    </font>
    <font>
      <u val="single"/>
      <sz val="10"/>
      <color indexed="12"/>
      <name val="Arial"/>
      <family val="0"/>
    </font>
    <font>
      <sz val="8"/>
      <name val="Arial"/>
      <family val="0"/>
    </font>
    <font>
      <sz val="10"/>
      <name val="Times New Roman"/>
      <family val="1"/>
    </font>
    <font>
      <sz val="9"/>
      <name val="Times New Roman"/>
      <family val="1"/>
    </font>
    <font>
      <sz val="12"/>
      <name val="Times New Roman"/>
      <family val="1"/>
    </font>
    <font>
      <sz val="11"/>
      <name val="Times New Roman"/>
      <family val="1"/>
    </font>
    <font>
      <b/>
      <sz val="9"/>
      <name val="Times New Roman"/>
      <family val="1"/>
    </font>
    <font>
      <b/>
      <sz val="10"/>
      <name val="Times New Roman"/>
      <family val="1"/>
    </font>
    <font>
      <sz val="8"/>
      <name val="Times New Roman"/>
      <family val="1"/>
    </font>
    <font>
      <b/>
      <sz val="8"/>
      <name val="Times New Roman"/>
      <family val="1"/>
    </font>
    <font>
      <u val="single"/>
      <sz val="9"/>
      <name val="Times New Roman"/>
      <family val="1"/>
    </font>
    <font>
      <u val="single"/>
      <sz val="12"/>
      <name val="Times New Roman"/>
      <family val="1"/>
    </font>
    <font>
      <sz val="14"/>
      <color indexed="18"/>
      <name val="Script"/>
      <family val="4"/>
    </font>
    <font>
      <sz val="14"/>
      <color indexed="18"/>
      <name val="Wendy Medium"/>
      <family val="4"/>
    </font>
    <font>
      <sz val="7"/>
      <name val="Times New Roman"/>
      <family val="1"/>
    </font>
    <font>
      <sz val="12"/>
      <color indexed="8"/>
      <name val="Tahoma"/>
      <family val="2"/>
    </font>
    <font>
      <b/>
      <sz val="8"/>
      <name val="Tahoma"/>
      <family val="2"/>
    </font>
    <font>
      <sz val="8"/>
      <name val="Tahoma"/>
      <family val="0"/>
    </font>
    <font>
      <sz val="11"/>
      <name val="Arial"/>
      <family val="0"/>
    </font>
    <font>
      <sz val="10"/>
      <color indexed="8"/>
      <name val="Arial"/>
      <family val="0"/>
    </font>
    <font>
      <sz val="10"/>
      <color indexed="9"/>
      <name val="Arial"/>
      <family val="0"/>
    </font>
    <font>
      <sz val="11"/>
      <color indexed="9"/>
      <name val="Arial"/>
      <family val="0"/>
    </font>
    <font>
      <b/>
      <sz val="11"/>
      <color indexed="9"/>
      <name val="Arial"/>
      <family val="0"/>
    </font>
    <font>
      <b/>
      <sz val="11"/>
      <name val="Arial"/>
      <family val="2"/>
    </font>
    <font>
      <sz val="6"/>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hair"/>
      <top>
        <color indexed="63"/>
      </top>
      <bottom>
        <color indexed="63"/>
      </bottom>
    </border>
    <border>
      <left>
        <color indexed="63"/>
      </left>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20" fillId="0" borderId="0">
      <alignment/>
      <protection/>
    </xf>
    <xf numFmtId="3"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19">
    <xf numFmtId="0" fontId="0" fillId="0" borderId="0" xfId="0" applyAlignment="1">
      <alignment/>
    </xf>
    <xf numFmtId="3" fontId="4" fillId="0" borderId="0" xfId="54" applyFont="1" applyProtection="1">
      <alignment/>
      <protection hidden="1" locked="0"/>
    </xf>
    <xf numFmtId="3" fontId="5" fillId="0" borderId="0" xfId="54" applyFont="1" applyProtection="1">
      <alignment/>
      <protection hidden="1"/>
    </xf>
    <xf numFmtId="3" fontId="0" fillId="0" borderId="0" xfId="54" applyProtection="1">
      <alignment/>
      <protection hidden="1"/>
    </xf>
    <xf numFmtId="3" fontId="6" fillId="0" borderId="0" xfId="54" applyFont="1" applyAlignment="1">
      <alignment horizontal="left"/>
      <protection/>
    </xf>
    <xf numFmtId="3" fontId="6" fillId="0" borderId="0" xfId="54" applyFont="1">
      <alignment/>
      <protection/>
    </xf>
    <xf numFmtId="3" fontId="0" fillId="0" borderId="0" xfId="54">
      <alignment/>
      <protection/>
    </xf>
    <xf numFmtId="3" fontId="5" fillId="0" borderId="0" xfId="54" applyFont="1" applyBorder="1" applyAlignment="1" applyProtection="1">
      <alignment horizontal="center"/>
      <protection hidden="1"/>
    </xf>
    <xf numFmtId="188" fontId="4" fillId="0" borderId="10" xfId="54" applyNumberFormat="1" applyFont="1" applyBorder="1" applyAlignment="1" applyProtection="1">
      <alignment horizontal="right"/>
      <protection hidden="1"/>
    </xf>
    <xf numFmtId="188" fontId="4" fillId="0" borderId="11" xfId="54" applyNumberFormat="1" applyFont="1" applyBorder="1" applyAlignment="1" applyProtection="1">
      <alignment horizontal="right"/>
      <protection hidden="1"/>
    </xf>
    <xf numFmtId="3" fontId="5" fillId="0" borderId="12" xfId="54" applyFont="1" applyBorder="1" applyAlignment="1" applyProtection="1">
      <alignment horizontal="center"/>
      <protection hidden="1"/>
    </xf>
    <xf numFmtId="0" fontId="6" fillId="0" borderId="0" xfId="54" applyNumberFormat="1" applyFont="1" applyBorder="1" applyAlignment="1" applyProtection="1" quotePrefix="1">
      <alignment/>
      <protection hidden="1"/>
    </xf>
    <xf numFmtId="188" fontId="4" fillId="0" borderId="13" xfId="54" applyNumberFormat="1" applyFont="1" applyBorder="1" applyAlignment="1" applyProtection="1">
      <alignment horizontal="right"/>
      <protection hidden="1"/>
    </xf>
    <xf numFmtId="3" fontId="4" fillId="0" borderId="14" xfId="54" applyFont="1" applyBorder="1" applyAlignment="1" applyProtection="1">
      <alignment horizontal="left"/>
      <protection hidden="1"/>
    </xf>
    <xf numFmtId="3" fontId="8" fillId="0" borderId="0" xfId="54" applyFont="1" applyAlignment="1" applyProtection="1">
      <alignment horizontal="center" vertical="center"/>
      <protection hidden="1"/>
    </xf>
    <xf numFmtId="3" fontId="5" fillId="0" borderId="0" xfId="54" applyFont="1" applyAlignment="1" applyProtection="1">
      <alignment horizontal="center" vertical="center"/>
      <protection hidden="1"/>
    </xf>
    <xf numFmtId="3" fontId="5" fillId="0" borderId="15" xfId="54" applyFont="1" applyBorder="1" applyAlignment="1" applyProtection="1">
      <alignment horizontal="center"/>
      <protection hidden="1"/>
    </xf>
    <xf numFmtId="3" fontId="5" fillId="0" borderId="16" xfId="54" applyFont="1" applyBorder="1" applyAlignment="1" applyProtection="1">
      <alignment horizontal="center"/>
      <protection hidden="1"/>
    </xf>
    <xf numFmtId="3" fontId="4" fillId="0" borderId="17" xfId="54" applyFont="1" applyBorder="1" applyAlignment="1" applyProtection="1">
      <alignment horizontal="left" vertical="center"/>
      <protection hidden="1"/>
    </xf>
    <xf numFmtId="3" fontId="5" fillId="0" borderId="0" xfId="54" applyFont="1" applyAlignment="1">
      <alignment horizontal="center"/>
      <protection/>
    </xf>
    <xf numFmtId="3" fontId="10" fillId="0" borderId="0" xfId="54" applyFont="1">
      <alignment/>
      <protection/>
    </xf>
    <xf numFmtId="3" fontId="5" fillId="0" borderId="0" xfId="54" applyFont="1">
      <alignment/>
      <protection/>
    </xf>
    <xf numFmtId="3" fontId="5" fillId="0" borderId="0" xfId="54" applyFont="1" applyAlignment="1">
      <alignment horizontal="right"/>
      <protection/>
    </xf>
    <xf numFmtId="3" fontId="5" fillId="0" borderId="13" xfId="54" applyFont="1" applyBorder="1" applyProtection="1">
      <alignment/>
      <protection hidden="1"/>
    </xf>
    <xf numFmtId="3" fontId="5" fillId="0" borderId="0" xfId="54" applyFont="1" applyBorder="1" applyProtection="1">
      <alignment/>
      <protection hidden="1"/>
    </xf>
    <xf numFmtId="3" fontId="5" fillId="0" borderId="13" xfId="54" applyFont="1" applyBorder="1" applyAlignment="1" applyProtection="1">
      <alignment horizontal="center"/>
      <protection hidden="1"/>
    </xf>
    <xf numFmtId="207" fontId="7" fillId="0" borderId="18" xfId="54" applyNumberFormat="1" applyFont="1" applyBorder="1" applyAlignment="1" applyProtection="1">
      <alignment horizontal="center"/>
      <protection locked="0"/>
    </xf>
    <xf numFmtId="4" fontId="7" fillId="0" borderId="19" xfId="54" applyNumberFormat="1" applyFont="1" applyBorder="1" applyProtection="1">
      <alignment/>
      <protection/>
    </xf>
    <xf numFmtId="3" fontId="5" fillId="0" borderId="14" xfId="54" applyFont="1" applyBorder="1" applyAlignment="1" applyProtection="1">
      <alignment horizontal="center"/>
      <protection hidden="1"/>
    </xf>
    <xf numFmtId="3" fontId="5" fillId="0" borderId="13" xfId="54" applyFont="1" applyBorder="1" applyAlignment="1" applyProtection="1">
      <alignment horizontal="center"/>
      <protection/>
    </xf>
    <xf numFmtId="3" fontId="5" fillId="0" borderId="0" xfId="54" applyFont="1" applyBorder="1" applyAlignment="1" applyProtection="1">
      <alignment horizontal="center"/>
      <protection/>
    </xf>
    <xf numFmtId="3" fontId="5" fillId="0" borderId="14" xfId="54" applyFont="1" applyBorder="1" applyAlignment="1" applyProtection="1">
      <alignment horizontal="center"/>
      <protection/>
    </xf>
    <xf numFmtId="3" fontId="5" fillId="0" borderId="0" xfId="54" applyFont="1" applyBorder="1" applyAlignment="1" applyProtection="1">
      <alignment horizontal="center" vertical="center"/>
      <protection/>
    </xf>
    <xf numFmtId="3" fontId="6" fillId="0" borderId="19" xfId="54" applyFont="1" applyBorder="1">
      <alignment/>
      <protection/>
    </xf>
    <xf numFmtId="3" fontId="5" fillId="0" borderId="15" xfId="54" applyFont="1" applyBorder="1" applyProtection="1">
      <alignment/>
      <protection hidden="1"/>
    </xf>
    <xf numFmtId="3" fontId="5" fillId="0" borderId="16" xfId="54" applyFont="1" applyBorder="1" applyProtection="1">
      <alignment/>
      <protection hidden="1"/>
    </xf>
    <xf numFmtId="3" fontId="5" fillId="0" borderId="16" xfId="54" applyFont="1" applyBorder="1" applyAlignment="1" applyProtection="1">
      <alignment horizontal="center" vertical="top"/>
      <protection hidden="1"/>
    </xf>
    <xf numFmtId="207" fontId="7" fillId="0" borderId="18" xfId="54" applyNumberFormat="1" applyFont="1" applyBorder="1" applyProtection="1">
      <alignment/>
      <protection locked="0"/>
    </xf>
    <xf numFmtId="4" fontId="6" fillId="0" borderId="19" xfId="54" applyNumberFormat="1" applyFont="1" applyBorder="1" applyProtection="1">
      <alignment/>
      <protection/>
    </xf>
    <xf numFmtId="3" fontId="7" fillId="0" borderId="18" xfId="54" applyFont="1" applyBorder="1" applyProtection="1">
      <alignment/>
      <protection locked="0"/>
    </xf>
    <xf numFmtId="4" fontId="4" fillId="0" borderId="18" xfId="54" applyNumberFormat="1" applyFont="1" applyBorder="1" applyProtection="1">
      <alignment/>
      <protection locked="0"/>
    </xf>
    <xf numFmtId="4" fontId="6" fillId="0" borderId="0" xfId="54" applyNumberFormat="1" applyFont="1" applyBorder="1" applyProtection="1">
      <alignment/>
      <protection/>
    </xf>
    <xf numFmtId="4" fontId="5" fillId="0" borderId="18" xfId="54" applyNumberFormat="1" applyFont="1" applyBorder="1" applyProtection="1">
      <alignment/>
      <protection locked="0"/>
    </xf>
    <xf numFmtId="4" fontId="6" fillId="0" borderId="0" xfId="54" applyNumberFormat="1" applyFont="1">
      <alignment/>
      <protection/>
    </xf>
    <xf numFmtId="207" fontId="6" fillId="0" borderId="0" xfId="54" applyNumberFormat="1" applyFont="1" applyBorder="1" applyProtection="1">
      <alignment/>
      <protection locked="0"/>
    </xf>
    <xf numFmtId="207" fontId="6" fillId="0" borderId="0" xfId="54" applyNumberFormat="1" applyFont="1" applyBorder="1">
      <alignment/>
      <protection/>
    </xf>
    <xf numFmtId="4" fontId="6" fillId="0" borderId="0" xfId="54" applyNumberFormat="1" applyFont="1" applyProtection="1">
      <alignment/>
      <protection/>
    </xf>
    <xf numFmtId="207" fontId="6" fillId="0" borderId="18" xfId="54" applyNumberFormat="1" applyFont="1" applyBorder="1" applyProtection="1">
      <alignment/>
      <protection locked="0"/>
    </xf>
    <xf numFmtId="4" fontId="6" fillId="0" borderId="0" xfId="54" applyNumberFormat="1" applyFont="1" applyBorder="1" applyProtection="1">
      <alignment/>
      <protection locked="0"/>
    </xf>
    <xf numFmtId="3" fontId="0" fillId="0" borderId="0" xfId="54" applyProtection="1">
      <alignment/>
      <protection/>
    </xf>
    <xf numFmtId="3" fontId="0" fillId="0" borderId="0" xfId="54" applyBorder="1" applyProtection="1">
      <alignment/>
      <protection hidden="1"/>
    </xf>
    <xf numFmtId="3" fontId="0" fillId="0" borderId="0" xfId="54" applyBorder="1" applyAlignment="1" applyProtection="1">
      <alignment/>
      <protection hidden="1"/>
    </xf>
    <xf numFmtId="3" fontId="5" fillId="0" borderId="0" xfId="54" applyFont="1" applyBorder="1" applyAlignment="1" applyProtection="1">
      <alignment horizontal="center" vertical="center"/>
      <protection hidden="1"/>
    </xf>
    <xf numFmtId="3" fontId="11" fillId="0" borderId="0" xfId="54" applyFont="1" applyBorder="1" applyAlignment="1" applyProtection="1">
      <alignment horizontal="center" vertical="center"/>
      <protection hidden="1"/>
    </xf>
    <xf numFmtId="3" fontId="0" fillId="0" borderId="0" xfId="54" applyBorder="1" applyAlignment="1" applyProtection="1">
      <alignment horizontal="left"/>
      <protection hidden="1"/>
    </xf>
    <xf numFmtId="3" fontId="12" fillId="0" borderId="0" xfId="54" applyFont="1">
      <alignment/>
      <protection/>
    </xf>
    <xf numFmtId="0" fontId="6" fillId="0" borderId="18" xfId="54" applyNumberFormat="1" applyFont="1" applyBorder="1" applyProtection="1">
      <alignment/>
      <protection locked="0"/>
    </xf>
    <xf numFmtId="0" fontId="13" fillId="0" borderId="0" xfId="54" applyNumberFormat="1" applyFont="1">
      <alignment/>
      <protection/>
    </xf>
    <xf numFmtId="207" fontId="6" fillId="0" borderId="0" xfId="54" applyNumberFormat="1" applyFont="1" applyBorder="1" applyProtection="1">
      <alignment/>
      <protection/>
    </xf>
    <xf numFmtId="3" fontId="6" fillId="0" borderId="16" xfId="54" applyFont="1" applyBorder="1">
      <alignment/>
      <protection/>
    </xf>
    <xf numFmtId="3" fontId="6" fillId="0" borderId="10" xfId="54" applyFont="1" applyBorder="1">
      <alignment/>
      <protection/>
    </xf>
    <xf numFmtId="3" fontId="6" fillId="0" borderId="11" xfId="54" applyFont="1" applyBorder="1">
      <alignment/>
      <protection/>
    </xf>
    <xf numFmtId="3" fontId="6" fillId="0" borderId="12" xfId="54" applyFont="1" applyBorder="1">
      <alignment/>
      <protection/>
    </xf>
    <xf numFmtId="3" fontId="6" fillId="0" borderId="13" xfId="54" applyFont="1" applyBorder="1">
      <alignment/>
      <protection/>
    </xf>
    <xf numFmtId="3" fontId="6" fillId="0" borderId="0" xfId="54" applyFont="1" applyBorder="1">
      <alignment/>
      <protection/>
    </xf>
    <xf numFmtId="3" fontId="6" fillId="0" borderId="14" xfId="54" applyFont="1" applyBorder="1">
      <alignment/>
      <protection/>
    </xf>
    <xf numFmtId="3" fontId="4" fillId="0" borderId="0" xfId="54" applyFont="1" applyBorder="1">
      <alignment/>
      <protection/>
    </xf>
    <xf numFmtId="3" fontId="7" fillId="0" borderId="0" xfId="54" applyFont="1" applyBorder="1">
      <alignment/>
      <protection/>
    </xf>
    <xf numFmtId="3" fontId="4" fillId="0" borderId="0" xfId="54" applyFont="1" applyBorder="1" applyAlignment="1" applyProtection="1">
      <alignment horizontal="justify" vertical="top" wrapText="1"/>
      <protection locked="0"/>
    </xf>
    <xf numFmtId="3" fontId="5" fillId="0" borderId="0" xfId="54" applyFont="1" applyBorder="1" applyAlignment="1" applyProtection="1">
      <alignment horizontal="left" vertical="center"/>
      <protection hidden="1"/>
    </xf>
    <xf numFmtId="193" fontId="4" fillId="0" borderId="0" xfId="54" applyNumberFormat="1" applyFont="1" applyBorder="1" applyAlignment="1" applyProtection="1">
      <alignment horizontal="right" vertical="center"/>
      <protection hidden="1"/>
    </xf>
    <xf numFmtId="3" fontId="6" fillId="0" borderId="15" xfId="54" applyFont="1" applyBorder="1">
      <alignment/>
      <protection/>
    </xf>
    <xf numFmtId="3" fontId="6" fillId="0" borderId="17" xfId="54" applyFont="1" applyBorder="1">
      <alignment/>
      <protection/>
    </xf>
    <xf numFmtId="3" fontId="7" fillId="0" borderId="0" xfId="54" applyFont="1" applyBorder="1" applyAlignment="1" applyProtection="1">
      <alignment horizontal="left" vertical="center"/>
      <protection hidden="1"/>
    </xf>
    <xf numFmtId="3" fontId="10" fillId="0" borderId="0" xfId="54" applyFont="1" applyBorder="1" applyAlignment="1" applyProtection="1">
      <alignment horizontal="left" vertical="center"/>
      <protection hidden="1"/>
    </xf>
    <xf numFmtId="3" fontId="7" fillId="0" borderId="0" xfId="54" applyFont="1">
      <alignment/>
      <protection/>
    </xf>
    <xf numFmtId="214" fontId="5" fillId="0" borderId="16" xfId="54" applyNumberFormat="1" applyFont="1" applyBorder="1" applyAlignment="1" applyProtection="1">
      <alignment horizontal="right" vertical="center"/>
      <protection locked="0"/>
    </xf>
    <xf numFmtId="198" fontId="5" fillId="0" borderId="16" xfId="54" applyNumberFormat="1" applyFont="1" applyBorder="1" applyAlignment="1" applyProtection="1">
      <alignment horizontal="left" vertical="center"/>
      <protection locked="0"/>
    </xf>
    <xf numFmtId="193" fontId="4" fillId="0" borderId="16" xfId="54" applyNumberFormat="1" applyFont="1" applyBorder="1" applyAlignment="1" applyProtection="1">
      <alignment horizontal="left" vertical="center"/>
      <protection hidden="1"/>
    </xf>
    <xf numFmtId="3" fontId="5" fillId="0" borderId="0" xfId="54" applyFont="1" applyProtection="1">
      <alignment/>
      <protection locked="0"/>
    </xf>
    <xf numFmtId="3" fontId="4" fillId="0" borderId="0" xfId="54" applyFont="1" applyAlignment="1">
      <alignment horizontal="right"/>
      <protection/>
    </xf>
    <xf numFmtId="3" fontId="4" fillId="0" borderId="0" xfId="54" applyFont="1" applyAlignment="1" applyProtection="1">
      <alignment horizontal="right"/>
      <protection locked="0"/>
    </xf>
    <xf numFmtId="205" fontId="5" fillId="0" borderId="0" xfId="54" applyNumberFormat="1" applyFont="1">
      <alignment/>
      <protection/>
    </xf>
    <xf numFmtId="2" fontId="4" fillId="0" borderId="0" xfId="54" applyNumberFormat="1" applyFont="1">
      <alignment/>
      <protection/>
    </xf>
    <xf numFmtId="3" fontId="4" fillId="0" borderId="0" xfId="54" applyFont="1">
      <alignment/>
      <protection/>
    </xf>
    <xf numFmtId="206" fontId="5" fillId="0" borderId="16" xfId="54" applyNumberFormat="1" applyFont="1" applyBorder="1" applyAlignment="1" applyProtection="1">
      <alignment horizontal="right" vertical="center"/>
      <protection locked="0"/>
    </xf>
    <xf numFmtId="0" fontId="5" fillId="0" borderId="16" xfId="54" applyNumberFormat="1" applyFont="1" applyBorder="1" applyAlignment="1" applyProtection="1">
      <alignment horizontal="right" vertical="center"/>
      <protection locked="0"/>
    </xf>
    <xf numFmtId="16" fontId="5" fillId="0" borderId="16" xfId="54" applyNumberFormat="1" applyFont="1" applyBorder="1" applyAlignment="1" applyProtection="1">
      <alignment horizontal="right" vertical="center"/>
      <protection locked="0"/>
    </xf>
    <xf numFmtId="3" fontId="6" fillId="0" borderId="0" xfId="54" applyFont="1" applyAlignment="1">
      <alignment horizontal="right"/>
      <protection/>
    </xf>
    <xf numFmtId="197" fontId="5" fillId="0" borderId="16" xfId="54" applyNumberFormat="1" applyFont="1" applyBorder="1" applyAlignment="1" applyProtection="1">
      <alignment horizontal="center" vertical="center"/>
      <protection locked="0"/>
    </xf>
    <xf numFmtId="4" fontId="4" fillId="0" borderId="0" xfId="54" applyNumberFormat="1" applyFont="1">
      <alignment/>
      <protection/>
    </xf>
    <xf numFmtId="196" fontId="5" fillId="0" borderId="16" xfId="54" applyNumberFormat="1" applyFont="1" applyBorder="1" applyAlignment="1" applyProtection="1">
      <alignment horizontal="center" vertical="center"/>
      <protection locked="0"/>
    </xf>
    <xf numFmtId="198" fontId="5" fillId="0" borderId="0" xfId="54" applyNumberFormat="1" applyFont="1" applyBorder="1" applyAlignment="1" applyProtection="1">
      <alignment horizontal="center" vertical="center"/>
      <protection/>
    </xf>
    <xf numFmtId="0" fontId="5" fillId="0" borderId="16" xfId="54" applyNumberFormat="1" applyFont="1" applyBorder="1" applyAlignment="1" applyProtection="1">
      <alignment horizontal="center" vertical="center"/>
      <protection locked="0"/>
    </xf>
    <xf numFmtId="3" fontId="4" fillId="0" borderId="0" xfId="54" applyFont="1" applyBorder="1" applyAlignment="1" applyProtection="1">
      <alignment horizontal="left" vertical="top" wrapText="1"/>
      <protection locked="0"/>
    </xf>
    <xf numFmtId="193" fontId="9" fillId="0" borderId="20" xfId="54" applyNumberFormat="1" applyFont="1" applyBorder="1" applyAlignment="1" applyProtection="1">
      <alignment horizontal="left" vertical="center"/>
      <protection hidden="1"/>
    </xf>
    <xf numFmtId="3" fontId="5" fillId="0" borderId="0" xfId="54" applyFont="1" applyBorder="1" applyAlignment="1" applyProtection="1">
      <alignment horizontal="left" vertical="center"/>
      <protection/>
    </xf>
    <xf numFmtId="193" fontId="4" fillId="0" borderId="0" xfId="54" applyNumberFormat="1" applyFont="1" applyBorder="1" applyAlignment="1" applyProtection="1">
      <alignment horizontal="right" vertical="center"/>
      <protection/>
    </xf>
    <xf numFmtId="3" fontId="5" fillId="0" borderId="0" xfId="54" applyFont="1" applyAlignment="1" applyProtection="1">
      <alignment/>
      <protection locked="0"/>
    </xf>
    <xf numFmtId="3" fontId="5" fillId="0" borderId="0" xfId="54" applyFont="1" applyAlignment="1">
      <alignment/>
      <protection/>
    </xf>
    <xf numFmtId="3" fontId="10" fillId="0" borderId="0" xfId="54" applyFont="1" applyBorder="1" applyAlignment="1" applyProtection="1">
      <alignment horizontal="center" vertical="top"/>
      <protection hidden="1"/>
    </xf>
    <xf numFmtId="3" fontId="5" fillId="0" borderId="0" xfId="54" applyFont="1" applyAlignment="1" applyProtection="1">
      <alignment vertical="top"/>
      <protection locked="0"/>
    </xf>
    <xf numFmtId="3" fontId="10" fillId="0" borderId="0" xfId="54" applyFont="1" applyBorder="1" applyAlignment="1" applyProtection="1">
      <alignment horizontal="right" vertical="center"/>
      <protection hidden="1"/>
    </xf>
    <xf numFmtId="3" fontId="16" fillId="0" borderId="0" xfId="54" applyFont="1" applyBorder="1" applyAlignment="1" applyProtection="1">
      <alignment horizontal="center" vertical="top"/>
      <protection hidden="1"/>
    </xf>
    <xf numFmtId="4" fontId="0" fillId="0" borderId="0" xfId="54" applyNumberFormat="1" applyProtection="1">
      <alignment/>
      <protection/>
    </xf>
    <xf numFmtId="4" fontId="10" fillId="0" borderId="0" xfId="54" applyNumberFormat="1" applyFont="1" applyBorder="1" applyAlignment="1" applyProtection="1">
      <alignment horizontal="left" vertical="center" wrapText="1"/>
      <protection hidden="1"/>
    </xf>
    <xf numFmtId="0" fontId="21" fillId="0" borderId="0" xfId="0" applyFont="1" applyAlignment="1" applyProtection="1">
      <alignment/>
      <protection/>
    </xf>
    <xf numFmtId="0" fontId="22" fillId="0" borderId="0" xfId="0" applyFont="1" applyAlignment="1" applyProtection="1">
      <alignment/>
      <protection/>
    </xf>
    <xf numFmtId="193" fontId="22" fillId="0" borderId="0" xfId="0" applyNumberFormat="1" applyFont="1" applyAlignment="1" applyProtection="1">
      <alignment horizontal="center"/>
      <protection/>
    </xf>
    <xf numFmtId="0" fontId="22" fillId="0" borderId="0" xfId="0" applyFont="1" applyAlignment="1">
      <alignment/>
    </xf>
    <xf numFmtId="193" fontId="22" fillId="0" borderId="0" xfId="0" applyNumberFormat="1" applyFont="1" applyAlignment="1" applyProtection="1">
      <alignment/>
      <protection/>
    </xf>
    <xf numFmtId="0" fontId="23" fillId="0" borderId="0" xfId="53" applyFont="1" applyProtection="1">
      <alignment/>
      <protection/>
    </xf>
    <xf numFmtId="3" fontId="23" fillId="33" borderId="0" xfId="53" applyNumberFormat="1" applyFont="1" applyFill="1" applyAlignment="1" applyProtection="1">
      <alignment horizontal="right"/>
      <protection/>
    </xf>
    <xf numFmtId="0" fontId="24" fillId="0" borderId="0" xfId="53" applyFont="1" applyProtection="1">
      <alignment/>
      <protection hidden="1"/>
    </xf>
    <xf numFmtId="0" fontId="24" fillId="0" borderId="0" xfId="53" applyFont="1" applyAlignment="1" applyProtection="1">
      <alignment horizontal="left"/>
      <protection hidden="1"/>
    </xf>
    <xf numFmtId="4" fontId="23" fillId="33" borderId="0" xfId="53" applyNumberFormat="1" applyFont="1" applyFill="1" applyProtection="1">
      <alignment/>
      <protection/>
    </xf>
    <xf numFmtId="208" fontId="24" fillId="0" borderId="0" xfId="53" applyNumberFormat="1" applyFont="1" applyAlignment="1" applyProtection="1">
      <alignment horizontal="left"/>
      <protection hidden="1"/>
    </xf>
    <xf numFmtId="0" fontId="23" fillId="33" borderId="0" xfId="53" applyFont="1" applyFill="1" applyProtection="1">
      <alignment/>
      <protection/>
    </xf>
    <xf numFmtId="0" fontId="0" fillId="0" borderId="0" xfId="0" applyAlignment="1" applyProtection="1">
      <alignment/>
      <protection/>
    </xf>
    <xf numFmtId="0" fontId="20" fillId="0" borderId="0" xfId="53" applyProtection="1">
      <alignment/>
      <protection/>
    </xf>
    <xf numFmtId="0" fontId="25" fillId="0" borderId="0" xfId="53" applyFont="1" applyProtection="1">
      <alignment/>
      <protection hidden="1"/>
    </xf>
    <xf numFmtId="208" fontId="25" fillId="0" borderId="0" xfId="53" applyNumberFormat="1" applyFont="1" applyAlignment="1" applyProtection="1">
      <alignment horizontal="left"/>
      <protection hidden="1"/>
    </xf>
    <xf numFmtId="0" fontId="25" fillId="0" borderId="0" xfId="53" applyFont="1" applyAlignment="1" applyProtection="1">
      <alignment horizontal="left"/>
      <protection hidden="1"/>
    </xf>
    <xf numFmtId="3" fontId="5" fillId="0" borderId="0" xfId="54" applyFont="1" applyBorder="1" applyAlignment="1" applyProtection="1">
      <alignment horizontal="right" vertical="center"/>
      <protection hidden="1"/>
    </xf>
    <xf numFmtId="199" fontId="5" fillId="0" borderId="16" xfId="54" applyNumberFormat="1" applyFont="1" applyBorder="1" applyAlignment="1" applyProtection="1">
      <alignment horizontal="center" vertical="center"/>
      <protection locked="0"/>
    </xf>
    <xf numFmtId="3" fontId="5" fillId="0" borderId="0" xfId="54" applyFont="1" applyBorder="1" applyAlignment="1" applyProtection="1">
      <alignment horizontal="left" vertical="center"/>
      <protection hidden="1"/>
    </xf>
    <xf numFmtId="3" fontId="8" fillId="0" borderId="0" xfId="54" applyFont="1" applyBorder="1" applyAlignment="1" applyProtection="1">
      <alignment horizontal="left" vertical="center"/>
      <protection hidden="1"/>
    </xf>
    <xf numFmtId="204" fontId="9" fillId="0" borderId="20" xfId="54" applyNumberFormat="1" applyFont="1" applyBorder="1" applyAlignment="1" applyProtection="1">
      <alignment horizontal="right" vertical="center"/>
      <protection hidden="1"/>
    </xf>
    <xf numFmtId="3" fontId="14" fillId="0" borderId="16" xfId="54" applyFont="1" applyBorder="1" applyAlignment="1" applyProtection="1">
      <alignment horizontal="left" vertical="center"/>
      <protection/>
    </xf>
    <xf numFmtId="3" fontId="15" fillId="0" borderId="16" xfId="54" applyFont="1" applyBorder="1" applyAlignment="1" applyProtection="1">
      <alignment horizontal="right" vertical="center"/>
      <protection/>
    </xf>
    <xf numFmtId="3" fontId="10" fillId="0" borderId="11" xfId="54" applyFont="1" applyBorder="1" applyAlignment="1" applyProtection="1">
      <alignment horizontal="right" vertical="center"/>
      <protection locked="0"/>
    </xf>
    <xf numFmtId="3" fontId="5" fillId="0" borderId="0" xfId="54" applyFont="1" applyBorder="1" applyAlignment="1" applyProtection="1">
      <alignment horizontal="justify" vertical="top" wrapText="1"/>
      <protection locked="0"/>
    </xf>
    <xf numFmtId="3" fontId="5" fillId="0" borderId="16" xfId="54" applyFont="1" applyBorder="1" applyAlignment="1" applyProtection="1">
      <alignment horizontal="center" vertical="center"/>
      <protection/>
    </xf>
    <xf numFmtId="3" fontId="5" fillId="0" borderId="10" xfId="54" applyFont="1" applyBorder="1" applyAlignment="1" applyProtection="1">
      <alignment horizontal="center"/>
      <protection/>
    </xf>
    <xf numFmtId="3" fontId="5" fillId="0" borderId="11" xfId="54" applyFont="1" applyBorder="1" applyAlignment="1" applyProtection="1">
      <alignment horizontal="center"/>
      <protection/>
    </xf>
    <xf numFmtId="3" fontId="5" fillId="0" borderId="12" xfId="54" applyFont="1" applyBorder="1" applyAlignment="1" applyProtection="1">
      <alignment horizontal="center"/>
      <protection/>
    </xf>
    <xf numFmtId="3" fontId="5" fillId="0" borderId="10" xfId="54" applyFont="1" applyBorder="1" applyAlignment="1" applyProtection="1">
      <alignment horizontal="center" vertical="center"/>
      <protection/>
    </xf>
    <xf numFmtId="3" fontId="5" fillId="0" borderId="11" xfId="54" applyFont="1" applyBorder="1" applyAlignment="1" applyProtection="1">
      <alignment horizontal="center" vertical="center"/>
      <protection/>
    </xf>
    <xf numFmtId="3" fontId="5" fillId="0" borderId="12" xfId="54" applyFont="1" applyBorder="1" applyAlignment="1" applyProtection="1">
      <alignment horizontal="center" vertical="center"/>
      <protection/>
    </xf>
    <xf numFmtId="3" fontId="5" fillId="0" borderId="13" xfId="54" applyFont="1" applyBorder="1" applyAlignment="1" applyProtection="1">
      <alignment horizontal="center" vertical="center"/>
      <protection/>
    </xf>
    <xf numFmtId="3" fontId="5" fillId="0" borderId="0" xfId="54" applyFont="1" applyBorder="1" applyAlignment="1" applyProtection="1">
      <alignment horizontal="center" vertical="center"/>
      <protection/>
    </xf>
    <xf numFmtId="3" fontId="5" fillId="0" borderId="14" xfId="54" applyFont="1" applyBorder="1" applyAlignment="1" applyProtection="1">
      <alignment horizontal="center" vertical="center"/>
      <protection/>
    </xf>
    <xf numFmtId="3" fontId="5" fillId="0" borderId="15" xfId="54" applyFont="1" applyBorder="1" applyAlignment="1" applyProtection="1">
      <alignment horizontal="center" vertical="center"/>
      <protection/>
    </xf>
    <xf numFmtId="3" fontId="5" fillId="0" borderId="17" xfId="54" applyFont="1" applyBorder="1" applyAlignment="1" applyProtection="1">
      <alignment horizontal="center" vertical="center"/>
      <protection/>
    </xf>
    <xf numFmtId="3" fontId="10" fillId="0" borderId="11" xfId="54" applyFont="1" applyBorder="1" applyAlignment="1" applyProtection="1">
      <alignment horizontal="center" vertical="center"/>
      <protection hidden="1"/>
    </xf>
    <xf numFmtId="3" fontId="10" fillId="0" borderId="16" xfId="54" applyFont="1" applyBorder="1" applyAlignment="1" applyProtection="1">
      <alignment horizontal="center" vertical="center"/>
      <protection hidden="1"/>
    </xf>
    <xf numFmtId="4" fontId="4" fillId="0" borderId="16" xfId="54" applyNumberFormat="1" applyFont="1" applyBorder="1" applyAlignment="1" applyProtection="1">
      <alignment horizontal="right" vertical="center"/>
      <protection hidden="1"/>
    </xf>
    <xf numFmtId="4" fontId="4" fillId="0" borderId="0" xfId="54" applyNumberFormat="1" applyFont="1" applyBorder="1" applyAlignment="1" applyProtection="1">
      <alignment horizontal="right" vertical="center"/>
      <protection hidden="1"/>
    </xf>
    <xf numFmtId="3" fontId="5" fillId="0" borderId="16" xfId="54" applyFont="1" applyBorder="1" applyAlignment="1" applyProtection="1">
      <alignment horizontal="left" vertical="center"/>
      <protection locked="0"/>
    </xf>
    <xf numFmtId="4" fontId="5" fillId="0" borderId="11" xfId="54" applyNumberFormat="1" applyFont="1" applyBorder="1" applyAlignment="1" applyProtection="1">
      <alignment horizontal="center" vertical="center"/>
      <protection hidden="1"/>
    </xf>
    <xf numFmtId="4" fontId="5" fillId="0" borderId="12" xfId="54" applyNumberFormat="1" applyFont="1" applyBorder="1" applyAlignment="1" applyProtection="1">
      <alignment horizontal="center" vertical="center"/>
      <protection hidden="1"/>
    </xf>
    <xf numFmtId="4" fontId="5" fillId="0" borderId="16" xfId="54" applyNumberFormat="1" applyFont="1" applyBorder="1" applyAlignment="1" applyProtection="1">
      <alignment horizontal="center" vertical="center"/>
      <protection hidden="1"/>
    </xf>
    <xf numFmtId="4" fontId="5" fillId="0" borderId="17" xfId="54" applyNumberFormat="1" applyFont="1" applyBorder="1" applyAlignment="1" applyProtection="1">
      <alignment horizontal="center" vertical="center"/>
      <protection hidden="1"/>
    </xf>
    <xf numFmtId="4" fontId="5" fillId="0" borderId="11" xfId="54" applyNumberFormat="1" applyFont="1" applyBorder="1" applyAlignment="1" applyProtection="1">
      <alignment horizontal="center" vertical="center"/>
      <protection locked="0"/>
    </xf>
    <xf numFmtId="4" fontId="5" fillId="0" borderId="16" xfId="54" applyNumberFormat="1" applyFont="1" applyBorder="1" applyAlignment="1" applyProtection="1">
      <alignment horizontal="center" vertical="center"/>
      <protection locked="0"/>
    </xf>
    <xf numFmtId="3" fontId="5" fillId="0" borderId="13" xfId="54" applyFont="1" applyBorder="1" applyAlignment="1" applyProtection="1">
      <alignment horizontal="center"/>
      <protection hidden="1"/>
    </xf>
    <xf numFmtId="3" fontId="5" fillId="0" borderId="0" xfId="54" applyFont="1" applyBorder="1" applyAlignment="1" applyProtection="1">
      <alignment horizontal="center"/>
      <protection hidden="1"/>
    </xf>
    <xf numFmtId="3" fontId="5" fillId="0" borderId="11" xfId="54" applyFont="1" applyBorder="1" applyAlignment="1" applyProtection="1">
      <alignment horizontal="center"/>
      <protection hidden="1"/>
    </xf>
    <xf numFmtId="3" fontId="5" fillId="0" borderId="12" xfId="54" applyFont="1" applyBorder="1" applyAlignment="1" applyProtection="1">
      <alignment horizontal="center"/>
      <protection hidden="1"/>
    </xf>
    <xf numFmtId="3" fontId="5" fillId="0" borderId="11" xfId="54" applyFont="1" applyBorder="1" applyAlignment="1" applyProtection="1" quotePrefix="1">
      <alignment horizontal="center" vertical="center"/>
      <protection hidden="1"/>
    </xf>
    <xf numFmtId="3" fontId="5" fillId="0" borderId="16" xfId="54" applyFont="1" applyBorder="1" applyAlignment="1" applyProtection="1" quotePrefix="1">
      <alignment horizontal="center" vertical="center"/>
      <protection hidden="1"/>
    </xf>
    <xf numFmtId="3" fontId="4" fillId="0" borderId="10" xfId="54" applyFont="1" applyBorder="1" applyAlignment="1" applyProtection="1">
      <alignment horizontal="left" vertical="center"/>
      <protection hidden="1" locked="0"/>
    </xf>
    <xf numFmtId="3" fontId="4" fillId="0" borderId="11" xfId="54" applyFont="1" applyBorder="1" applyAlignment="1" applyProtection="1">
      <alignment horizontal="left" vertical="center"/>
      <protection hidden="1" locked="0"/>
    </xf>
    <xf numFmtId="3" fontId="4" fillId="0" borderId="0" xfId="54" applyFont="1" applyBorder="1" applyAlignment="1" applyProtection="1">
      <alignment horizontal="left" vertical="center"/>
      <protection hidden="1" locked="0"/>
    </xf>
    <xf numFmtId="3" fontId="4" fillId="0" borderId="12" xfId="54" applyFont="1" applyBorder="1" applyAlignment="1" applyProtection="1">
      <alignment horizontal="left" vertical="center"/>
      <protection hidden="1" locked="0"/>
    </xf>
    <xf numFmtId="3" fontId="4" fillId="0" borderId="15" xfId="54" applyFont="1" applyBorder="1" applyAlignment="1" applyProtection="1">
      <alignment horizontal="left" vertical="center"/>
      <protection hidden="1" locked="0"/>
    </xf>
    <xf numFmtId="3" fontId="4" fillId="0" borderId="16" xfId="54" applyFont="1" applyBorder="1" applyAlignment="1" applyProtection="1">
      <alignment horizontal="left" vertical="center"/>
      <protection hidden="1" locked="0"/>
    </xf>
    <xf numFmtId="3" fontId="4" fillId="0" borderId="17" xfId="54" applyFont="1" applyBorder="1" applyAlignment="1" applyProtection="1">
      <alignment horizontal="left" vertical="center"/>
      <protection hidden="1" locked="0"/>
    </xf>
    <xf numFmtId="3" fontId="4" fillId="0" borderId="0" xfId="54" applyFont="1" applyAlignment="1" applyProtection="1">
      <alignment horizontal="right"/>
      <protection/>
    </xf>
    <xf numFmtId="3" fontId="5" fillId="0" borderId="15" xfId="54" applyFont="1" applyBorder="1" applyAlignment="1" applyProtection="1">
      <alignment horizontal="center" vertical="top"/>
      <protection hidden="1"/>
    </xf>
    <xf numFmtId="3" fontId="5" fillId="0" borderId="16" xfId="54" applyFont="1" applyBorder="1" applyAlignment="1" applyProtection="1">
      <alignment horizontal="center" vertical="top"/>
      <protection hidden="1"/>
    </xf>
    <xf numFmtId="3" fontId="5" fillId="0" borderId="17" xfId="54" applyFont="1" applyBorder="1" applyAlignment="1" applyProtection="1">
      <alignment horizontal="center" vertical="top"/>
      <protection hidden="1"/>
    </xf>
    <xf numFmtId="3" fontId="9" fillId="0" borderId="16" xfId="54" applyFont="1" applyBorder="1" applyAlignment="1" applyProtection="1">
      <alignment horizontal="left" vertical="top"/>
      <protection hidden="1"/>
    </xf>
    <xf numFmtId="0" fontId="6" fillId="0" borderId="0" xfId="54" applyNumberFormat="1" applyFont="1" applyBorder="1" applyAlignment="1" applyProtection="1">
      <alignment horizontal="left"/>
      <protection hidden="1"/>
    </xf>
    <xf numFmtId="194" fontId="4" fillId="0" borderId="10" xfId="54" applyNumberFormat="1" applyFont="1" applyBorder="1" applyAlignment="1" applyProtection="1">
      <alignment horizontal="center" vertical="center"/>
      <protection hidden="1"/>
    </xf>
    <xf numFmtId="194" fontId="4" fillId="0" borderId="11" xfId="54" applyNumberFormat="1" applyFont="1" applyBorder="1" applyAlignment="1" applyProtection="1">
      <alignment horizontal="center" vertical="center"/>
      <protection hidden="1"/>
    </xf>
    <xf numFmtId="194" fontId="4" fillId="0" borderId="12" xfId="54" applyNumberFormat="1" applyFont="1" applyBorder="1" applyAlignment="1" applyProtection="1">
      <alignment horizontal="center" vertical="center"/>
      <protection hidden="1"/>
    </xf>
    <xf numFmtId="194" fontId="4" fillId="0" borderId="15" xfId="54" applyNumberFormat="1" applyFont="1" applyBorder="1" applyAlignment="1" applyProtection="1">
      <alignment horizontal="center" vertical="center"/>
      <protection hidden="1"/>
    </xf>
    <xf numFmtId="194" fontId="4" fillId="0" borderId="16" xfId="54" applyNumberFormat="1" applyFont="1" applyBorder="1" applyAlignment="1" applyProtection="1">
      <alignment horizontal="center" vertical="center"/>
      <protection hidden="1"/>
    </xf>
    <xf numFmtId="194" fontId="4" fillId="0" borderId="17" xfId="54" applyNumberFormat="1" applyFont="1" applyBorder="1" applyAlignment="1" applyProtection="1">
      <alignment horizontal="center" vertical="center"/>
      <protection hidden="1"/>
    </xf>
    <xf numFmtId="4" fontId="5" fillId="0" borderId="10" xfId="54" applyNumberFormat="1" applyFont="1" applyBorder="1" applyAlignment="1" applyProtection="1">
      <alignment horizontal="center" vertical="center"/>
      <protection locked="0"/>
    </xf>
    <xf numFmtId="4" fontId="5" fillId="0" borderId="15" xfId="54" applyNumberFormat="1" applyFont="1" applyBorder="1" applyAlignment="1" applyProtection="1">
      <alignment horizontal="center" vertical="center"/>
      <protection locked="0"/>
    </xf>
    <xf numFmtId="3" fontId="10" fillId="0" borderId="0" xfId="54" applyFont="1" applyBorder="1" applyAlignment="1" applyProtection="1">
      <alignment horizontal="left" vertical="center"/>
      <protection hidden="1"/>
    </xf>
    <xf numFmtId="3" fontId="4" fillId="0" borderId="10" xfId="54" applyFont="1" applyBorder="1" applyAlignment="1" applyProtection="1">
      <alignment horizontal="left" vertical="center" wrapText="1"/>
      <protection hidden="1" locked="0"/>
    </xf>
    <xf numFmtId="3" fontId="4" fillId="0" borderId="11" xfId="54" applyFont="1" applyBorder="1" applyAlignment="1" applyProtection="1">
      <alignment horizontal="left" vertical="center" wrapText="1"/>
      <protection hidden="1" locked="0"/>
    </xf>
    <xf numFmtId="3" fontId="4" fillId="0" borderId="12" xfId="54" applyFont="1" applyBorder="1" applyAlignment="1" applyProtection="1">
      <alignment horizontal="left" vertical="center" wrapText="1"/>
      <protection hidden="1" locked="0"/>
    </xf>
    <xf numFmtId="3" fontId="4" fillId="0" borderId="15" xfId="54" applyFont="1" applyBorder="1" applyAlignment="1" applyProtection="1">
      <alignment horizontal="left" vertical="center" wrapText="1"/>
      <protection hidden="1" locked="0"/>
    </xf>
    <xf numFmtId="3" fontId="4" fillId="0" borderId="16" xfId="54" applyFont="1" applyBorder="1" applyAlignment="1" applyProtection="1">
      <alignment horizontal="left" vertical="center" wrapText="1"/>
      <protection hidden="1" locked="0"/>
    </xf>
    <xf numFmtId="3" fontId="4" fillId="0" borderId="17" xfId="54" applyFont="1" applyBorder="1" applyAlignment="1" applyProtection="1">
      <alignment horizontal="left" vertical="center" wrapText="1"/>
      <protection hidden="1" locked="0"/>
    </xf>
    <xf numFmtId="3" fontId="7" fillId="34" borderId="10" xfId="54" applyFont="1" applyFill="1" applyBorder="1" applyAlignment="1" applyProtection="1">
      <alignment horizontal="center" vertical="center" wrapText="1"/>
      <protection/>
    </xf>
    <xf numFmtId="3" fontId="4" fillId="34" borderId="11" xfId="54" applyFont="1" applyFill="1" applyBorder="1" applyAlignment="1" applyProtection="1">
      <alignment horizontal="center" vertical="center"/>
      <protection/>
    </xf>
    <xf numFmtId="3" fontId="4" fillId="34" borderId="12" xfId="54" applyFont="1" applyFill="1" applyBorder="1" applyAlignment="1" applyProtection="1">
      <alignment horizontal="center" vertical="center"/>
      <protection/>
    </xf>
    <xf numFmtId="3" fontId="4" fillId="34" borderId="13" xfId="54" applyFont="1" applyFill="1" applyBorder="1" applyAlignment="1" applyProtection="1">
      <alignment horizontal="center" vertical="center"/>
      <protection/>
    </xf>
    <xf numFmtId="3" fontId="4" fillId="34" borderId="0" xfId="54" applyFont="1" applyFill="1" applyBorder="1" applyAlignment="1" applyProtection="1">
      <alignment horizontal="center" vertical="center"/>
      <protection/>
    </xf>
    <xf numFmtId="3" fontId="4" fillId="34" borderId="14" xfId="54" applyFont="1" applyFill="1" applyBorder="1" applyAlignment="1" applyProtection="1">
      <alignment horizontal="center" vertical="center"/>
      <protection/>
    </xf>
    <xf numFmtId="3" fontId="4" fillId="34" borderId="15" xfId="54" applyFont="1" applyFill="1" applyBorder="1" applyAlignment="1" applyProtection="1">
      <alignment horizontal="center" vertical="center"/>
      <protection/>
    </xf>
    <xf numFmtId="3" fontId="4" fillId="34" borderId="16" xfId="54" applyFont="1" applyFill="1" applyBorder="1" applyAlignment="1" applyProtection="1">
      <alignment horizontal="center" vertical="center"/>
      <protection/>
    </xf>
    <xf numFmtId="3" fontId="4" fillId="34" borderId="17" xfId="54" applyFont="1" applyFill="1" applyBorder="1" applyAlignment="1" applyProtection="1">
      <alignment horizontal="center" vertical="center"/>
      <protection/>
    </xf>
    <xf numFmtId="3" fontId="16" fillId="0" borderId="11" xfId="54" applyFont="1" applyBorder="1" applyAlignment="1" applyProtection="1">
      <alignment horizontal="center" vertical="top"/>
      <protection hidden="1"/>
    </xf>
    <xf numFmtId="3" fontId="10" fillId="0" borderId="0" xfId="54" applyFont="1" applyBorder="1" applyAlignment="1" applyProtection="1">
      <alignment horizontal="center" vertical="top"/>
      <protection hidden="1"/>
    </xf>
    <xf numFmtId="3" fontId="10" fillId="0" borderId="11" xfId="54" applyFont="1" applyBorder="1" applyAlignment="1" applyProtection="1">
      <alignment horizontal="left" vertical="center"/>
      <protection locked="0"/>
    </xf>
    <xf numFmtId="4" fontId="10" fillId="0" borderId="0" xfId="54" applyNumberFormat="1" applyFont="1" applyBorder="1" applyAlignment="1" applyProtection="1">
      <alignment horizontal="justify" vertical="center" wrapText="1"/>
      <protection hidden="1"/>
    </xf>
    <xf numFmtId="3" fontId="5" fillId="0" borderId="15" xfId="54" applyFont="1" applyBorder="1" applyAlignment="1" applyProtection="1">
      <alignment horizontal="center" vertical="top"/>
      <protection/>
    </xf>
    <xf numFmtId="3" fontId="5" fillId="0" borderId="16" xfId="54" applyFont="1" applyBorder="1" applyAlignment="1" applyProtection="1">
      <alignment horizontal="center" vertical="top"/>
      <protection/>
    </xf>
    <xf numFmtId="3" fontId="5" fillId="0" borderId="17" xfId="54" applyFont="1" applyBorder="1" applyAlignment="1" applyProtection="1">
      <alignment horizontal="center" vertical="top"/>
      <protection/>
    </xf>
    <xf numFmtId="4" fontId="5" fillId="0" borderId="12" xfId="54" applyNumberFormat="1" applyFont="1" applyBorder="1" applyAlignment="1" applyProtection="1">
      <alignment horizontal="center" vertical="center"/>
      <protection locked="0"/>
    </xf>
    <xf numFmtId="4" fontId="5" fillId="0" borderId="17" xfId="54" applyNumberFormat="1" applyFont="1" applyBorder="1" applyAlignment="1" applyProtection="1">
      <alignment horizontal="center" vertical="center"/>
      <protection locked="0"/>
    </xf>
    <xf numFmtId="3" fontId="5" fillId="0" borderId="0" xfId="54" applyFont="1" applyBorder="1" applyAlignment="1" applyProtection="1">
      <alignment horizontal="left"/>
      <protection hidden="1"/>
    </xf>
    <xf numFmtId="3" fontId="5" fillId="0" borderId="0" xfId="54" applyFont="1" applyBorder="1" applyAlignment="1" applyProtection="1">
      <alignment horizontal="center" vertical="center"/>
      <protection hidden="1"/>
    </xf>
    <xf numFmtId="3" fontId="9" fillId="0" borderId="0" xfId="54" applyFont="1" applyBorder="1" applyAlignment="1" applyProtection="1">
      <alignment horizontal="left" vertical="center"/>
      <protection hidden="1"/>
    </xf>
    <xf numFmtId="3" fontId="5" fillId="0" borderId="0" xfId="54" applyFont="1" applyAlignment="1" applyProtection="1">
      <alignment horizontal="right" vertical="center"/>
      <protection hidden="1"/>
    </xf>
    <xf numFmtId="3" fontId="5" fillId="0" borderId="14" xfId="54" applyFont="1" applyBorder="1" applyAlignment="1" applyProtection="1">
      <alignment horizontal="right" vertical="center"/>
      <protection hidden="1"/>
    </xf>
    <xf numFmtId="3" fontId="5" fillId="0" borderId="0" xfId="54" applyFont="1" applyAlignment="1">
      <alignment horizontal="center" wrapText="1"/>
      <protection/>
    </xf>
    <xf numFmtId="3" fontId="5" fillId="0" borderId="19" xfId="54" applyFont="1" applyBorder="1" applyAlignment="1">
      <alignment horizontal="center" wrapText="1"/>
      <protection/>
    </xf>
    <xf numFmtId="3" fontId="5" fillId="0" borderId="19" xfId="54" applyFont="1" applyBorder="1" applyAlignment="1">
      <alignment horizontal="center"/>
      <protection/>
    </xf>
    <xf numFmtId="3" fontId="4" fillId="0" borderId="0" xfId="54" applyFont="1" applyAlignment="1">
      <alignment horizontal="center"/>
      <protection/>
    </xf>
    <xf numFmtId="3" fontId="5" fillId="0" borderId="0" xfId="54" applyFont="1" applyAlignment="1">
      <alignment horizontal="center"/>
      <protection/>
    </xf>
    <xf numFmtId="188" fontId="4" fillId="0" borderId="0" xfId="54" applyNumberFormat="1" applyFont="1" applyBorder="1" applyAlignment="1" applyProtection="1">
      <alignment horizontal="right"/>
      <protection locked="0"/>
    </xf>
    <xf numFmtId="0" fontId="24" fillId="0" borderId="0" xfId="53" applyFont="1" applyAlignment="1" applyProtection="1">
      <alignment horizontal="left"/>
      <protection hidden="1"/>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Mappe1" xfId="53"/>
    <cellStyle name="Standard_WE-Formular 2011 einfach - Arbeitsmappe"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xdr:colOff>
      <xdr:row>3</xdr:row>
      <xdr:rowOff>19050</xdr:rowOff>
    </xdr:from>
    <xdr:to>
      <xdr:col>34</xdr:col>
      <xdr:colOff>9525</xdr:colOff>
      <xdr:row>3</xdr:row>
      <xdr:rowOff>19050</xdr:rowOff>
    </xdr:to>
    <xdr:sp>
      <xdr:nvSpPr>
        <xdr:cNvPr id="1" name="Line 1"/>
        <xdr:cNvSpPr>
          <a:spLocks/>
        </xdr:cNvSpPr>
      </xdr:nvSpPr>
      <xdr:spPr>
        <a:xfrm>
          <a:off x="5638800" y="495300"/>
          <a:ext cx="714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65516</xdr:row>
      <xdr:rowOff>0</xdr:rowOff>
    </xdr:from>
    <xdr:to>
      <xdr:col>28</xdr:col>
      <xdr:colOff>66675</xdr:colOff>
      <xdr:row>65516</xdr:row>
      <xdr:rowOff>0</xdr:rowOff>
    </xdr:to>
    <xdr:sp>
      <xdr:nvSpPr>
        <xdr:cNvPr id="2" name="Line 2"/>
        <xdr:cNvSpPr>
          <a:spLocks/>
        </xdr:cNvSpPr>
      </xdr:nvSpPr>
      <xdr:spPr>
        <a:xfrm>
          <a:off x="1123950" y="11258550"/>
          <a:ext cx="42005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65516</xdr:row>
      <xdr:rowOff>0</xdr:rowOff>
    </xdr:from>
    <xdr:to>
      <xdr:col>253</xdr:col>
      <xdr:colOff>47625</xdr:colOff>
      <xdr:row>65516</xdr:row>
      <xdr:rowOff>0</xdr:rowOff>
    </xdr:to>
    <xdr:sp>
      <xdr:nvSpPr>
        <xdr:cNvPr id="3" name="Line 3"/>
        <xdr:cNvSpPr>
          <a:spLocks/>
        </xdr:cNvSpPr>
      </xdr:nvSpPr>
      <xdr:spPr>
        <a:xfrm>
          <a:off x="2752725" y="11258550"/>
          <a:ext cx="91916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40</xdr:col>
      <xdr:colOff>114300</xdr:colOff>
      <xdr:row>11</xdr:row>
      <xdr:rowOff>66675</xdr:rowOff>
    </xdr:from>
    <xdr:to>
      <xdr:col>42</xdr:col>
      <xdr:colOff>228600</xdr:colOff>
      <xdr:row>14</xdr:row>
      <xdr:rowOff>9525</xdr:rowOff>
    </xdr:to>
    <xdr:sp>
      <xdr:nvSpPr>
        <xdr:cNvPr id="4" name="Comment 4" hidden="1"/>
        <xdr:cNvSpPr>
          <a:spLocks/>
        </xdr:cNvSpPr>
      </xdr:nvSpPr>
      <xdr:spPr>
        <a:xfrm>
          <a:off x="8296275" y="1200150"/>
          <a:ext cx="8763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Seitenlänge in Meter</a:t>
          </a:r>
        </a:p>
      </xdr:txBody>
    </xdr:sp>
    <xdr:clientData/>
  </xdr:twoCellAnchor>
  <xdr:twoCellAnchor editAs="absolute">
    <xdr:from>
      <xdr:col>41</xdr:col>
      <xdr:colOff>180975</xdr:colOff>
      <xdr:row>4</xdr:row>
      <xdr:rowOff>104775</xdr:rowOff>
    </xdr:from>
    <xdr:to>
      <xdr:col>43</xdr:col>
      <xdr:colOff>238125</xdr:colOff>
      <xdr:row>11</xdr:row>
      <xdr:rowOff>152400</xdr:rowOff>
    </xdr:to>
    <xdr:sp>
      <xdr:nvSpPr>
        <xdr:cNvPr id="5" name="Comment 5" hidden="1"/>
        <xdr:cNvSpPr>
          <a:spLocks/>
        </xdr:cNvSpPr>
      </xdr:nvSpPr>
      <xdr:spPr>
        <a:xfrm>
          <a:off x="8743950" y="657225"/>
          <a:ext cx="8763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Geben Sie
das Maß in
Meter ein!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X79"/>
  <sheetViews>
    <sheetView showGridLines="0" showRowColHeaders="0" tabSelected="1" zoomScalePageLayoutView="0" workbookViewId="0" topLeftCell="A1">
      <selection activeCell="B12" sqref="B12:G13"/>
    </sheetView>
  </sheetViews>
  <sheetFormatPr defaultColWidth="0" defaultRowHeight="12.75" zeroHeight="1"/>
  <cols>
    <col min="1" max="1" width="0.85546875" style="6" customWidth="1"/>
    <col min="2" max="2" width="4.7109375" style="6" customWidth="1"/>
    <col min="3" max="3" width="5.140625" style="6" customWidth="1"/>
    <col min="4" max="17" width="2.7109375" style="6" customWidth="1"/>
    <col min="18" max="19" width="2.8515625" style="6" customWidth="1"/>
    <col min="20" max="35" width="2.7109375" style="6" customWidth="1"/>
    <col min="36" max="36" width="0.85546875" style="6" customWidth="1"/>
    <col min="37" max="37" width="4.7109375" style="6" customWidth="1"/>
    <col min="38" max="38" width="5.7109375" style="6" customWidth="1"/>
    <col min="39" max="39" width="7.8515625" style="6" customWidth="1"/>
    <col min="40" max="42" width="5.7109375" style="6" customWidth="1"/>
    <col min="43" max="43" width="6.57421875" style="6" customWidth="1"/>
    <col min="44" max="45" width="4.7109375" style="6" customWidth="1"/>
    <col min="46" max="46" width="5.140625" style="6" customWidth="1"/>
    <col min="47" max="47" width="4.7109375" style="6" customWidth="1"/>
    <col min="48" max="48" width="5.7109375" style="6" customWidth="1"/>
    <col min="49" max="49" width="8.7109375" style="6" customWidth="1"/>
    <col min="50" max="50" width="4.7109375" style="6" customWidth="1"/>
    <col min="51" max="16384" width="11.421875" style="6" hidden="1" customWidth="1"/>
  </cols>
  <sheetData>
    <row r="1" spans="2:50" ht="15.75">
      <c r="B1" s="168" t="s">
        <v>0</v>
      </c>
      <c r="C1" s="168"/>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c r="AK1" s="4" t="s">
        <v>1</v>
      </c>
      <c r="AL1" s="4"/>
      <c r="AM1" s="4"/>
      <c r="AN1" s="4"/>
      <c r="AO1" s="4"/>
      <c r="AP1" s="4"/>
      <c r="AQ1" s="4"/>
      <c r="AR1" s="4"/>
      <c r="AS1" s="4"/>
      <c r="AT1" s="4"/>
      <c r="AU1" s="4"/>
      <c r="AV1" s="4"/>
      <c r="AW1" s="4"/>
      <c r="AX1" s="5"/>
    </row>
    <row r="2" spans="2:50" ht="6" customHeight="1">
      <c r="B2" s="2"/>
      <c r="C2" s="2"/>
      <c r="D2" s="2"/>
      <c r="E2" s="2"/>
      <c r="F2" s="2"/>
      <c r="G2" s="2"/>
      <c r="H2" s="2"/>
      <c r="I2" s="2"/>
      <c r="J2" s="2"/>
      <c r="K2" s="2"/>
      <c r="L2" s="2"/>
      <c r="M2" s="2"/>
      <c r="N2" s="2"/>
      <c r="O2" s="2"/>
      <c r="P2" s="2"/>
      <c r="Q2" s="2"/>
      <c r="R2" s="2"/>
      <c r="S2" s="2"/>
      <c r="T2" s="2"/>
      <c r="U2" s="2"/>
      <c r="V2" s="2"/>
      <c r="W2" s="2"/>
      <c r="X2" s="2"/>
      <c r="Y2" s="2"/>
      <c r="Z2" s="2"/>
      <c r="AA2" s="2"/>
      <c r="AB2" s="2"/>
      <c r="AC2" s="7"/>
      <c r="AD2" s="8"/>
      <c r="AE2" s="9"/>
      <c r="AF2" s="9"/>
      <c r="AG2" s="9"/>
      <c r="AH2" s="9"/>
      <c r="AI2" s="10"/>
      <c r="AK2" s="5"/>
      <c r="AL2" s="5"/>
      <c r="AM2" s="5"/>
      <c r="AN2" s="5"/>
      <c r="AO2" s="5"/>
      <c r="AP2" s="5"/>
      <c r="AQ2" s="5"/>
      <c r="AR2" s="5"/>
      <c r="AS2" s="5"/>
      <c r="AT2" s="5"/>
      <c r="AU2" s="5"/>
      <c r="AV2" s="5"/>
      <c r="AW2" s="5"/>
      <c r="AX2" s="5"/>
    </row>
    <row r="3" spans="2:50" ht="15.75">
      <c r="B3" s="173" t="s">
        <v>2</v>
      </c>
      <c r="C3" s="173"/>
      <c r="D3" s="173"/>
      <c r="E3" s="173"/>
      <c r="F3" s="173"/>
      <c r="G3" s="173"/>
      <c r="H3" s="173"/>
      <c r="I3" s="173"/>
      <c r="J3" s="173"/>
      <c r="K3" s="173"/>
      <c r="L3" s="173"/>
      <c r="M3" s="173"/>
      <c r="N3" s="173"/>
      <c r="O3" s="173"/>
      <c r="P3" s="11"/>
      <c r="Q3" s="11"/>
      <c r="R3" s="11"/>
      <c r="S3" s="210" t="s">
        <v>3</v>
      </c>
      <c r="T3" s="210"/>
      <c r="U3" s="210"/>
      <c r="V3" s="210"/>
      <c r="W3" s="210"/>
      <c r="X3" s="210"/>
      <c r="Y3" s="210"/>
      <c r="Z3" s="210"/>
      <c r="AA3" s="210"/>
      <c r="AB3" s="210"/>
      <c r="AC3" s="211"/>
      <c r="AD3" s="12"/>
      <c r="AE3" s="217"/>
      <c r="AF3" s="217"/>
      <c r="AG3" s="217"/>
      <c r="AH3" s="217"/>
      <c r="AI3" s="13">
        <f>IF(AE3=0,"","€")</f>
      </c>
      <c r="AK3" s="5"/>
      <c r="AL3" s="5"/>
      <c r="AM3" s="215" t="s">
        <v>4</v>
      </c>
      <c r="AN3" s="215"/>
      <c r="AO3" s="5"/>
      <c r="AP3" s="5"/>
      <c r="AQ3" s="213" t="s">
        <v>5</v>
      </c>
      <c r="AR3" s="215" t="s">
        <v>6</v>
      </c>
      <c r="AS3" s="215"/>
      <c r="AT3" s="5"/>
      <c r="AU3" s="5"/>
      <c r="AV3" s="5"/>
      <c r="AW3" s="212" t="s">
        <v>7</v>
      </c>
      <c r="AX3" s="5"/>
    </row>
    <row r="4" spans="2:50" ht="6" customHeight="1">
      <c r="B4" s="2"/>
      <c r="C4" s="2"/>
      <c r="D4" s="2"/>
      <c r="E4" s="2"/>
      <c r="F4" s="2"/>
      <c r="G4" s="2"/>
      <c r="H4" s="2"/>
      <c r="I4" s="2"/>
      <c r="J4" s="2"/>
      <c r="K4" s="14"/>
      <c r="L4" s="14"/>
      <c r="M4" s="14"/>
      <c r="N4" s="14"/>
      <c r="O4" s="14"/>
      <c r="P4" s="14"/>
      <c r="Q4" s="14"/>
      <c r="R4" s="14"/>
      <c r="S4" s="14"/>
      <c r="T4" s="14"/>
      <c r="U4" s="14"/>
      <c r="V4" s="14"/>
      <c r="W4" s="14"/>
      <c r="X4" s="15"/>
      <c r="Y4" s="15"/>
      <c r="Z4" s="15"/>
      <c r="AA4" s="15"/>
      <c r="AB4" s="15"/>
      <c r="AC4" s="7"/>
      <c r="AD4" s="16"/>
      <c r="AE4" s="17"/>
      <c r="AF4" s="17"/>
      <c r="AG4" s="17"/>
      <c r="AH4" s="17"/>
      <c r="AI4" s="18"/>
      <c r="AK4" s="5"/>
      <c r="AL4" s="5"/>
      <c r="AM4" s="5"/>
      <c r="AN4" s="5"/>
      <c r="AO4" s="5"/>
      <c r="AP4" s="5"/>
      <c r="AQ4" s="214"/>
      <c r="AR4" s="5"/>
      <c r="AS4" s="5"/>
      <c r="AT4" s="5"/>
      <c r="AU4" s="212" t="s">
        <v>8</v>
      </c>
      <c r="AV4" s="216" t="s">
        <v>9</v>
      </c>
      <c r="AW4" s="212"/>
      <c r="AX4" s="5"/>
    </row>
    <row r="5" spans="2:50" ht="15.75">
      <c r="B5" s="172" t="s">
        <v>10</v>
      </c>
      <c r="C5" s="172"/>
      <c r="D5" s="172"/>
      <c r="E5" s="172"/>
      <c r="F5" s="172"/>
      <c r="G5" s="172"/>
      <c r="H5" s="172"/>
      <c r="I5" s="172"/>
      <c r="J5" s="172"/>
      <c r="K5" s="172"/>
      <c r="L5" s="172"/>
      <c r="M5" s="14"/>
      <c r="N5" s="14"/>
      <c r="O5" s="14"/>
      <c r="P5" s="14"/>
      <c r="Q5" s="14"/>
      <c r="R5" s="14"/>
      <c r="S5" s="14"/>
      <c r="T5" s="14"/>
      <c r="U5" s="14"/>
      <c r="V5" s="14"/>
      <c r="W5" s="14"/>
      <c r="X5" s="14"/>
      <c r="Y5" s="14"/>
      <c r="Z5" s="14"/>
      <c r="AA5" s="14"/>
      <c r="AB5" s="14"/>
      <c r="AC5" s="2"/>
      <c r="AD5" s="2"/>
      <c r="AE5" s="2"/>
      <c r="AF5" s="2"/>
      <c r="AG5" s="2"/>
      <c r="AH5" s="2"/>
      <c r="AI5" s="2"/>
      <c r="AK5" s="5"/>
      <c r="AL5" s="5"/>
      <c r="AM5" s="20" t="s">
        <v>11</v>
      </c>
      <c r="AN5" s="21" t="s">
        <v>12</v>
      </c>
      <c r="AO5" s="21" t="s">
        <v>13</v>
      </c>
      <c r="AP5" s="21" t="s">
        <v>9</v>
      </c>
      <c r="AQ5" s="214"/>
      <c r="AR5" s="5"/>
      <c r="AS5" s="21" t="s">
        <v>12</v>
      </c>
      <c r="AT5" s="21" t="s">
        <v>13</v>
      </c>
      <c r="AU5" s="212"/>
      <c r="AV5" s="216"/>
      <c r="AW5" s="212"/>
      <c r="AX5" s="22"/>
    </row>
    <row r="6" spans="2:50" ht="15" customHeight="1">
      <c r="B6" s="23"/>
      <c r="C6" s="24"/>
      <c r="D6" s="24"/>
      <c r="E6" s="24"/>
      <c r="F6" s="24"/>
      <c r="G6" s="7"/>
      <c r="H6" s="155" t="s">
        <v>14</v>
      </c>
      <c r="I6" s="156"/>
      <c r="J6" s="156"/>
      <c r="K6" s="156"/>
      <c r="L6" s="156"/>
      <c r="M6" s="157"/>
      <c r="N6" s="157"/>
      <c r="O6" s="157"/>
      <c r="P6" s="157"/>
      <c r="Q6" s="157"/>
      <c r="R6" s="157"/>
      <c r="S6" s="158"/>
      <c r="T6" s="133" t="s">
        <v>15</v>
      </c>
      <c r="U6" s="134"/>
      <c r="V6" s="134"/>
      <c r="W6" s="134"/>
      <c r="X6" s="134"/>
      <c r="Y6" s="134"/>
      <c r="Z6" s="134"/>
      <c r="AA6" s="135"/>
      <c r="AB6" s="136" t="s">
        <v>16</v>
      </c>
      <c r="AC6" s="137"/>
      <c r="AD6" s="137"/>
      <c r="AE6" s="137"/>
      <c r="AF6" s="137"/>
      <c r="AG6" s="137"/>
      <c r="AH6" s="137"/>
      <c r="AI6" s="138"/>
      <c r="AK6" s="5"/>
      <c r="AL6" s="21" t="s">
        <v>17</v>
      </c>
      <c r="AM6" s="5"/>
      <c r="AN6" s="5"/>
      <c r="AO6" s="5"/>
      <c r="AP6" s="26"/>
      <c r="AQ6" s="27">
        <f>IF(AP6&gt;0,ROUND(PRODUCT(3.14159,AP6^2),2),"")</f>
      </c>
      <c r="AR6" s="5"/>
      <c r="AS6" s="5"/>
      <c r="AT6" s="5"/>
      <c r="AU6" s="5"/>
      <c r="AV6" s="5"/>
      <c r="AW6" s="5"/>
      <c r="AX6" s="5"/>
    </row>
    <row r="7" spans="2:50" ht="15" customHeight="1" hidden="1">
      <c r="B7" s="23"/>
      <c r="C7" s="24" t="s">
        <v>18</v>
      </c>
      <c r="D7" s="24"/>
      <c r="E7" s="24"/>
      <c r="F7" s="24"/>
      <c r="G7" s="7"/>
      <c r="H7" s="25"/>
      <c r="I7" s="7"/>
      <c r="J7" s="7"/>
      <c r="K7" s="7"/>
      <c r="L7" s="7"/>
      <c r="M7" s="7"/>
      <c r="N7" s="7"/>
      <c r="O7" s="7"/>
      <c r="P7" s="7"/>
      <c r="Q7" s="7"/>
      <c r="R7" s="7"/>
      <c r="S7" s="28"/>
      <c r="T7" s="29"/>
      <c r="U7" s="30"/>
      <c r="V7" s="30"/>
      <c r="W7" s="30"/>
      <c r="X7" s="30"/>
      <c r="Y7" s="30"/>
      <c r="Z7" s="30"/>
      <c r="AA7" s="31"/>
      <c r="AB7" s="139"/>
      <c r="AC7" s="140"/>
      <c r="AD7" s="140"/>
      <c r="AE7" s="140"/>
      <c r="AF7" s="140"/>
      <c r="AG7" s="140"/>
      <c r="AH7" s="140"/>
      <c r="AI7" s="141"/>
      <c r="AK7" s="5"/>
      <c r="AL7" s="21"/>
      <c r="AM7" s="5"/>
      <c r="AN7" s="5"/>
      <c r="AO7" s="5"/>
      <c r="AP7" s="5"/>
      <c r="AQ7" s="33"/>
      <c r="AR7" s="5"/>
      <c r="AS7" s="5"/>
      <c r="AT7" s="5"/>
      <c r="AU7" s="5"/>
      <c r="AV7" s="5"/>
      <c r="AW7" s="5"/>
      <c r="AX7" s="5"/>
    </row>
    <row r="8" spans="2:50" ht="15" customHeight="1" hidden="1">
      <c r="B8" s="23"/>
      <c r="C8" s="24" t="s">
        <v>19</v>
      </c>
      <c r="D8" s="24"/>
      <c r="E8" s="24"/>
      <c r="F8" s="24"/>
      <c r="G8" s="7"/>
      <c r="H8" s="25"/>
      <c r="I8" s="7"/>
      <c r="J8" s="7"/>
      <c r="K8" s="7"/>
      <c r="L8" s="7"/>
      <c r="M8" s="7"/>
      <c r="N8" s="7"/>
      <c r="O8" s="7"/>
      <c r="P8" s="7"/>
      <c r="Q8" s="7"/>
      <c r="R8" s="7"/>
      <c r="S8" s="28"/>
      <c r="T8" s="29"/>
      <c r="U8" s="30"/>
      <c r="V8" s="30"/>
      <c r="W8" s="30"/>
      <c r="X8" s="30"/>
      <c r="Y8" s="30"/>
      <c r="Z8" s="30"/>
      <c r="AA8" s="31"/>
      <c r="AB8" s="139"/>
      <c r="AC8" s="140"/>
      <c r="AD8" s="140"/>
      <c r="AE8" s="140"/>
      <c r="AF8" s="140"/>
      <c r="AG8" s="140"/>
      <c r="AH8" s="140"/>
      <c r="AI8" s="141"/>
      <c r="AK8" s="5"/>
      <c r="AL8" s="21"/>
      <c r="AM8" s="5"/>
      <c r="AN8" s="5"/>
      <c r="AO8" s="5"/>
      <c r="AP8" s="5"/>
      <c r="AQ8" s="33"/>
      <c r="AR8" s="5"/>
      <c r="AS8" s="5"/>
      <c r="AT8" s="5"/>
      <c r="AU8" s="5"/>
      <c r="AV8" s="5"/>
      <c r="AW8" s="5"/>
      <c r="AX8" s="5"/>
    </row>
    <row r="9" spans="2:50" ht="15" customHeight="1" hidden="1">
      <c r="B9" s="23"/>
      <c r="C9" s="24" t="s">
        <v>20</v>
      </c>
      <c r="D9" s="24"/>
      <c r="E9" s="24"/>
      <c r="F9" s="24"/>
      <c r="G9" s="7"/>
      <c r="H9" s="25"/>
      <c r="I9" s="7"/>
      <c r="J9" s="7"/>
      <c r="K9" s="7"/>
      <c r="L9" s="7"/>
      <c r="M9" s="7"/>
      <c r="N9" s="7"/>
      <c r="O9" s="7"/>
      <c r="P9" s="7"/>
      <c r="Q9" s="7"/>
      <c r="R9" s="7"/>
      <c r="S9" s="28"/>
      <c r="T9" s="29"/>
      <c r="U9" s="30"/>
      <c r="V9" s="30"/>
      <c r="W9" s="30"/>
      <c r="X9" s="30"/>
      <c r="Y9" s="30"/>
      <c r="Z9" s="30"/>
      <c r="AA9" s="31"/>
      <c r="AB9" s="139"/>
      <c r="AC9" s="140"/>
      <c r="AD9" s="140"/>
      <c r="AE9" s="140"/>
      <c r="AF9" s="140"/>
      <c r="AG9" s="140"/>
      <c r="AH9" s="140"/>
      <c r="AI9" s="141"/>
      <c r="AK9" s="5"/>
      <c r="AL9" s="21"/>
      <c r="AM9" s="5"/>
      <c r="AN9" s="5"/>
      <c r="AO9" s="5"/>
      <c r="AP9" s="5"/>
      <c r="AQ9" s="33"/>
      <c r="AR9" s="5"/>
      <c r="AS9" s="5"/>
      <c r="AT9" s="5"/>
      <c r="AU9" s="5"/>
      <c r="AV9" s="5"/>
      <c r="AW9" s="5"/>
      <c r="AX9" s="5"/>
    </row>
    <row r="10" spans="2:50" ht="15" customHeight="1" hidden="1">
      <c r="B10" s="23"/>
      <c r="C10" s="24" t="s">
        <v>21</v>
      </c>
      <c r="D10" s="24"/>
      <c r="E10" s="24"/>
      <c r="F10" s="24"/>
      <c r="G10" s="7"/>
      <c r="H10" s="25"/>
      <c r="I10" s="7"/>
      <c r="J10" s="7"/>
      <c r="K10" s="7"/>
      <c r="L10" s="7"/>
      <c r="M10" s="7"/>
      <c r="N10" s="7"/>
      <c r="O10" s="7"/>
      <c r="P10" s="7"/>
      <c r="Q10" s="7"/>
      <c r="R10" s="7"/>
      <c r="S10" s="28"/>
      <c r="T10" s="29"/>
      <c r="U10" s="30"/>
      <c r="V10" s="30"/>
      <c r="W10" s="30"/>
      <c r="X10" s="30"/>
      <c r="Y10" s="30"/>
      <c r="Z10" s="30"/>
      <c r="AA10" s="31"/>
      <c r="AB10" s="139"/>
      <c r="AC10" s="140"/>
      <c r="AD10" s="140"/>
      <c r="AE10" s="140"/>
      <c r="AF10" s="140"/>
      <c r="AG10" s="140"/>
      <c r="AH10" s="140"/>
      <c r="AI10" s="141"/>
      <c r="AK10" s="5"/>
      <c r="AL10" s="21"/>
      <c r="AM10" s="5"/>
      <c r="AN10" s="5"/>
      <c r="AO10" s="5"/>
      <c r="AP10" s="5"/>
      <c r="AQ10" s="33"/>
      <c r="AR10" s="5"/>
      <c r="AS10" s="5"/>
      <c r="AT10" s="5"/>
      <c r="AU10" s="5"/>
      <c r="AV10" s="5"/>
      <c r="AW10" s="5"/>
      <c r="AX10" s="5"/>
    </row>
    <row r="11" spans="2:50" ht="15" customHeight="1">
      <c r="B11" s="34"/>
      <c r="C11" s="35"/>
      <c r="D11" s="35"/>
      <c r="E11" s="35"/>
      <c r="F11" s="35"/>
      <c r="G11" s="36"/>
      <c r="H11" s="169" t="s">
        <v>79</v>
      </c>
      <c r="I11" s="170"/>
      <c r="J11" s="170"/>
      <c r="K11" s="170"/>
      <c r="L11" s="170"/>
      <c r="M11" s="170"/>
      <c r="N11" s="170"/>
      <c r="O11" s="170"/>
      <c r="P11" s="170"/>
      <c r="Q11" s="170"/>
      <c r="R11" s="170"/>
      <c r="S11" s="171"/>
      <c r="T11" s="202" t="s">
        <v>22</v>
      </c>
      <c r="U11" s="203"/>
      <c r="V11" s="203"/>
      <c r="W11" s="203"/>
      <c r="X11" s="203"/>
      <c r="Y11" s="203"/>
      <c r="Z11" s="203"/>
      <c r="AA11" s="204"/>
      <c r="AB11" s="142"/>
      <c r="AC11" s="132"/>
      <c r="AD11" s="132"/>
      <c r="AE11" s="132"/>
      <c r="AF11" s="132"/>
      <c r="AG11" s="132"/>
      <c r="AH11" s="132"/>
      <c r="AI11" s="143"/>
      <c r="AK11" s="5"/>
      <c r="AL11" s="21" t="s">
        <v>23</v>
      </c>
      <c r="AM11" s="21" t="s">
        <v>24</v>
      </c>
      <c r="AN11" s="37"/>
      <c r="AO11" s="37"/>
      <c r="AP11" s="5"/>
      <c r="AQ11" s="27">
        <f>IF(PRODUCT(3.14159*AN11*AO11)=0,"",PRODUCT(3.14159*AN11*AO11))</f>
      </c>
      <c r="AR11" s="5"/>
      <c r="AS11" s="5"/>
      <c r="AT11" s="5"/>
      <c r="AU11" s="5"/>
      <c r="AV11" s="5"/>
      <c r="AW11" s="5"/>
      <c r="AX11" s="5"/>
    </row>
    <row r="12" spans="2:50" ht="12.75" customHeight="1">
      <c r="B12" s="161"/>
      <c r="C12" s="162"/>
      <c r="D12" s="162"/>
      <c r="E12" s="162"/>
      <c r="F12" s="163"/>
      <c r="G12" s="164"/>
      <c r="H12" s="153"/>
      <c r="I12" s="153"/>
      <c r="J12" s="144" t="s">
        <v>25</v>
      </c>
      <c r="K12" s="153"/>
      <c r="L12" s="153"/>
      <c r="M12" s="144" t="s">
        <v>25</v>
      </c>
      <c r="N12" s="153"/>
      <c r="O12" s="153"/>
      <c r="P12" s="159" t="s">
        <v>26</v>
      </c>
      <c r="Q12" s="149">
        <f>IF(H12*K12*N12=0,0,ROUND(H12*K12*N12,2))</f>
        <v>0</v>
      </c>
      <c r="R12" s="149"/>
      <c r="S12" s="150"/>
      <c r="T12" s="180"/>
      <c r="U12" s="153"/>
      <c r="V12" s="153"/>
      <c r="W12" s="153"/>
      <c r="X12" s="153"/>
      <c r="Y12" s="153"/>
      <c r="Z12" s="153"/>
      <c r="AA12" s="205"/>
      <c r="AB12" s="174">
        <f>IF(Q12*T12=0,0,ROUND(Q12*T12,2))</f>
        <v>0</v>
      </c>
      <c r="AC12" s="175"/>
      <c r="AD12" s="175"/>
      <c r="AE12" s="175"/>
      <c r="AF12" s="175"/>
      <c r="AG12" s="175"/>
      <c r="AH12" s="175"/>
      <c r="AI12" s="176"/>
      <c r="AK12" s="5"/>
      <c r="AL12" s="21" t="s">
        <v>27</v>
      </c>
      <c r="AM12" s="5"/>
      <c r="AN12" s="37"/>
      <c r="AO12" s="37"/>
      <c r="AP12" s="5"/>
      <c r="AQ12" s="38">
        <f>IF(AN12*AO12/2=0,"",AN12*AO12/2)</f>
      </c>
      <c r="AR12" s="5"/>
      <c r="AS12" s="5"/>
      <c r="AT12" s="5"/>
      <c r="AU12" s="5"/>
      <c r="AV12" s="5"/>
      <c r="AW12" s="5"/>
      <c r="AX12" s="5"/>
    </row>
    <row r="13" spans="2:50" ht="12.75" customHeight="1">
      <c r="B13" s="165"/>
      <c r="C13" s="166"/>
      <c r="D13" s="166"/>
      <c r="E13" s="166"/>
      <c r="F13" s="166"/>
      <c r="G13" s="167"/>
      <c r="H13" s="154"/>
      <c r="I13" s="154"/>
      <c r="J13" s="145"/>
      <c r="K13" s="154"/>
      <c r="L13" s="154"/>
      <c r="M13" s="145"/>
      <c r="N13" s="154"/>
      <c r="O13" s="154"/>
      <c r="P13" s="160"/>
      <c r="Q13" s="151"/>
      <c r="R13" s="151"/>
      <c r="S13" s="152"/>
      <c r="T13" s="181"/>
      <c r="U13" s="154"/>
      <c r="V13" s="154"/>
      <c r="W13" s="154"/>
      <c r="X13" s="154"/>
      <c r="Y13" s="154"/>
      <c r="Z13" s="154"/>
      <c r="AA13" s="206"/>
      <c r="AB13" s="177"/>
      <c r="AC13" s="178"/>
      <c r="AD13" s="178"/>
      <c r="AE13" s="178"/>
      <c r="AF13" s="178"/>
      <c r="AG13" s="178"/>
      <c r="AH13" s="178"/>
      <c r="AI13" s="179"/>
      <c r="AK13" s="5"/>
      <c r="AL13" s="21" t="s">
        <v>28</v>
      </c>
      <c r="AM13" s="39"/>
      <c r="AN13" s="5"/>
      <c r="AO13" s="40"/>
      <c r="AP13" s="5"/>
      <c r="AQ13" s="41">
        <f>IF(AM13=0,"",Hilfstabelle!D50)</f>
      </c>
      <c r="AR13" s="5"/>
      <c r="AS13" s="5"/>
      <c r="AT13" s="5"/>
      <c r="AU13" s="42"/>
      <c r="AV13" s="5"/>
      <c r="AW13" s="43">
        <f>IF(AU13=0,"",AQ13*AU13)</f>
      </c>
      <c r="AX13" s="5"/>
    </row>
    <row r="14" spans="2:50" ht="12.75" customHeight="1">
      <c r="B14" s="161"/>
      <c r="C14" s="162"/>
      <c r="D14" s="162"/>
      <c r="E14" s="162"/>
      <c r="F14" s="163"/>
      <c r="G14" s="164"/>
      <c r="H14" s="153"/>
      <c r="I14" s="153"/>
      <c r="J14" s="144" t="s">
        <v>25</v>
      </c>
      <c r="K14" s="153"/>
      <c r="L14" s="153"/>
      <c r="M14" s="144" t="s">
        <v>25</v>
      </c>
      <c r="N14" s="153"/>
      <c r="O14" s="153"/>
      <c r="P14" s="159" t="s">
        <v>26</v>
      </c>
      <c r="Q14" s="149">
        <f>IF(H14*K14*N14=0,0,ROUND(H14*K14*N14,2))</f>
        <v>0</v>
      </c>
      <c r="R14" s="149"/>
      <c r="S14" s="150"/>
      <c r="T14" s="180"/>
      <c r="U14" s="153"/>
      <c r="V14" s="153"/>
      <c r="W14" s="153"/>
      <c r="X14" s="153"/>
      <c r="Y14" s="153"/>
      <c r="Z14" s="153"/>
      <c r="AA14" s="153"/>
      <c r="AB14" s="174">
        <f>IF(Q14*T14=0,0,ROUND(Q14*T14,2))</f>
        <v>0</v>
      </c>
      <c r="AC14" s="175"/>
      <c r="AD14" s="175"/>
      <c r="AE14" s="175"/>
      <c r="AF14" s="175"/>
      <c r="AG14" s="175"/>
      <c r="AH14" s="175"/>
      <c r="AI14" s="176"/>
      <c r="AK14" s="5"/>
      <c r="AL14" s="21"/>
      <c r="AM14" s="5"/>
      <c r="AN14" s="5"/>
      <c r="AO14" s="5"/>
      <c r="AP14" s="5"/>
      <c r="AQ14" s="5"/>
      <c r="AR14" s="5"/>
      <c r="AS14" s="44"/>
      <c r="AT14" s="44"/>
      <c r="AU14" s="44"/>
      <c r="AV14" s="45"/>
      <c r="AW14" s="46"/>
      <c r="AX14" s="5"/>
    </row>
    <row r="15" spans="2:50" ht="12.75" customHeight="1">
      <c r="B15" s="165"/>
      <c r="C15" s="166"/>
      <c r="D15" s="166"/>
      <c r="E15" s="166"/>
      <c r="F15" s="166"/>
      <c r="G15" s="167"/>
      <c r="H15" s="154"/>
      <c r="I15" s="154"/>
      <c r="J15" s="145"/>
      <c r="K15" s="154"/>
      <c r="L15" s="154"/>
      <c r="M15" s="145"/>
      <c r="N15" s="154"/>
      <c r="O15" s="154"/>
      <c r="P15" s="160"/>
      <c r="Q15" s="151"/>
      <c r="R15" s="151"/>
      <c r="S15" s="152"/>
      <c r="T15" s="181"/>
      <c r="U15" s="154"/>
      <c r="V15" s="154"/>
      <c r="W15" s="154"/>
      <c r="X15" s="154"/>
      <c r="Y15" s="154"/>
      <c r="Z15" s="154"/>
      <c r="AA15" s="154"/>
      <c r="AB15" s="177"/>
      <c r="AC15" s="178"/>
      <c r="AD15" s="178"/>
      <c r="AE15" s="178"/>
      <c r="AF15" s="178"/>
      <c r="AG15" s="178"/>
      <c r="AH15" s="178"/>
      <c r="AI15" s="179"/>
      <c r="AK15" s="5"/>
      <c r="AL15" s="21" t="s">
        <v>29</v>
      </c>
      <c r="AM15" s="5"/>
      <c r="AN15" s="5"/>
      <c r="AO15" s="5"/>
      <c r="AP15" s="5"/>
      <c r="AQ15" s="5"/>
      <c r="AR15" s="5"/>
      <c r="AS15" s="45"/>
      <c r="AT15" s="5"/>
      <c r="AU15" s="47"/>
      <c r="AV15" s="47"/>
      <c r="AW15" s="46">
        <f>IF(PRODUCT(3.14159*AV15^2*AU15)=0,"",PRODUCT(3.14159*AV15^2*AU15))</f>
      </c>
      <c r="AX15" s="5"/>
    </row>
    <row r="16" spans="2:50" ht="12.75" customHeight="1">
      <c r="B16" s="183"/>
      <c r="C16" s="184"/>
      <c r="D16" s="184"/>
      <c r="E16" s="184"/>
      <c r="F16" s="184"/>
      <c r="G16" s="185"/>
      <c r="H16" s="153"/>
      <c r="I16" s="153"/>
      <c r="J16" s="144" t="s">
        <v>25</v>
      </c>
      <c r="K16" s="153"/>
      <c r="L16" s="153"/>
      <c r="M16" s="144" t="s">
        <v>25</v>
      </c>
      <c r="N16" s="153"/>
      <c r="O16" s="153"/>
      <c r="P16" s="159" t="s">
        <v>26</v>
      </c>
      <c r="Q16" s="149">
        <f>IF(H16*K16*N16=0,0,ROUND(H16*K16*N16,2))</f>
        <v>0</v>
      </c>
      <c r="R16" s="149"/>
      <c r="S16" s="150"/>
      <c r="T16" s="180"/>
      <c r="U16" s="153"/>
      <c r="V16" s="153"/>
      <c r="W16" s="153"/>
      <c r="X16" s="153"/>
      <c r="Y16" s="153"/>
      <c r="Z16" s="153"/>
      <c r="AA16" s="153"/>
      <c r="AB16" s="174">
        <f>IF(Q16*T16=0,0,ROUND(Q16*T16,2))</f>
        <v>0</v>
      </c>
      <c r="AC16" s="175"/>
      <c r="AD16" s="175"/>
      <c r="AE16" s="175"/>
      <c r="AF16" s="175"/>
      <c r="AG16" s="175"/>
      <c r="AH16" s="175"/>
      <c r="AI16" s="176"/>
      <c r="AK16" s="5"/>
      <c r="AL16" s="21"/>
      <c r="AM16" s="5"/>
      <c r="AN16" s="5"/>
      <c r="AO16" s="5"/>
      <c r="AP16" s="5"/>
      <c r="AQ16" s="5"/>
      <c r="AR16" s="5"/>
      <c r="AS16" s="5"/>
      <c r="AT16" s="5"/>
      <c r="AU16" s="5"/>
      <c r="AV16" s="48"/>
      <c r="AW16" s="46"/>
      <c r="AX16" s="5"/>
    </row>
    <row r="17" spans="2:50" ht="12.75" customHeight="1">
      <c r="B17" s="186"/>
      <c r="C17" s="187"/>
      <c r="D17" s="187"/>
      <c r="E17" s="187"/>
      <c r="F17" s="187"/>
      <c r="G17" s="188"/>
      <c r="H17" s="154"/>
      <c r="I17" s="154"/>
      <c r="J17" s="145"/>
      <c r="K17" s="154"/>
      <c r="L17" s="154"/>
      <c r="M17" s="145"/>
      <c r="N17" s="154"/>
      <c r="O17" s="154"/>
      <c r="P17" s="160"/>
      <c r="Q17" s="151"/>
      <c r="R17" s="151"/>
      <c r="S17" s="152"/>
      <c r="T17" s="181"/>
      <c r="U17" s="154"/>
      <c r="V17" s="154"/>
      <c r="W17" s="154"/>
      <c r="X17" s="154"/>
      <c r="Y17" s="154"/>
      <c r="Z17" s="154"/>
      <c r="AA17" s="154"/>
      <c r="AB17" s="177"/>
      <c r="AC17" s="178"/>
      <c r="AD17" s="178"/>
      <c r="AE17" s="178"/>
      <c r="AF17" s="178"/>
      <c r="AG17" s="178"/>
      <c r="AH17" s="178"/>
      <c r="AI17" s="179"/>
      <c r="AK17" s="5"/>
      <c r="AL17" s="21" t="s">
        <v>30</v>
      </c>
      <c r="AM17" s="5"/>
      <c r="AN17" s="5"/>
      <c r="AO17" s="5"/>
      <c r="AP17" s="5"/>
      <c r="AQ17" s="5"/>
      <c r="AR17" s="5"/>
      <c r="AS17" s="47"/>
      <c r="AT17" s="47"/>
      <c r="AU17" s="47"/>
      <c r="AV17" s="5"/>
      <c r="AW17" s="46">
        <f>IF(AS17*AT17*AU17/3=0,"",AS17*AT17*AU17/3)</f>
      </c>
      <c r="AX17" s="5"/>
    </row>
    <row r="18" spans="2:50" ht="12.75" customHeight="1">
      <c r="B18" s="183"/>
      <c r="C18" s="184"/>
      <c r="D18" s="184"/>
      <c r="E18" s="184"/>
      <c r="F18" s="184"/>
      <c r="G18" s="185"/>
      <c r="H18" s="153"/>
      <c r="I18" s="153"/>
      <c r="J18" s="144" t="s">
        <v>25</v>
      </c>
      <c r="K18" s="153"/>
      <c r="L18" s="153"/>
      <c r="M18" s="144" t="s">
        <v>25</v>
      </c>
      <c r="N18" s="153"/>
      <c r="O18" s="153"/>
      <c r="P18" s="159" t="s">
        <v>26</v>
      </c>
      <c r="Q18" s="149">
        <f>IF(H18*K18*N18=0,0,ROUND(H18*K18*N18,2))</f>
        <v>0</v>
      </c>
      <c r="R18" s="149"/>
      <c r="S18" s="150"/>
      <c r="T18" s="180"/>
      <c r="U18" s="153"/>
      <c r="V18" s="153"/>
      <c r="W18" s="153"/>
      <c r="X18" s="153"/>
      <c r="Y18" s="153"/>
      <c r="Z18" s="153"/>
      <c r="AA18" s="153"/>
      <c r="AB18" s="174">
        <f>IF(Q18*T18=0,0,ROUND(Q18*T18,2))</f>
        <v>0</v>
      </c>
      <c r="AC18" s="175"/>
      <c r="AD18" s="175"/>
      <c r="AE18" s="175"/>
      <c r="AF18" s="175"/>
      <c r="AG18" s="175"/>
      <c r="AH18" s="175"/>
      <c r="AI18" s="176"/>
      <c r="AK18" s="5"/>
      <c r="AL18" s="21" t="s">
        <v>31</v>
      </c>
      <c r="AM18" s="5"/>
      <c r="AN18" s="5"/>
      <c r="AO18" s="5"/>
      <c r="AP18" s="5"/>
      <c r="AQ18" s="5"/>
      <c r="AR18" s="5"/>
      <c r="AS18" s="5"/>
      <c r="AT18" s="5"/>
      <c r="AU18" s="47"/>
      <c r="AV18" s="47"/>
      <c r="AW18" s="46">
        <f>IF(1/3*AV18^2*3.14159*AU18=0,"",1/3*AV18^2*3.14159*AU18)</f>
      </c>
      <c r="AX18" s="5"/>
    </row>
    <row r="19" spans="2:50" ht="12.75" customHeight="1">
      <c r="B19" s="186"/>
      <c r="C19" s="187"/>
      <c r="D19" s="187"/>
      <c r="E19" s="187"/>
      <c r="F19" s="187"/>
      <c r="G19" s="188"/>
      <c r="H19" s="154"/>
      <c r="I19" s="154"/>
      <c r="J19" s="145"/>
      <c r="K19" s="154"/>
      <c r="L19" s="154"/>
      <c r="M19" s="145"/>
      <c r="N19" s="154"/>
      <c r="O19" s="154"/>
      <c r="P19" s="160"/>
      <c r="Q19" s="151"/>
      <c r="R19" s="151"/>
      <c r="S19" s="152"/>
      <c r="T19" s="181"/>
      <c r="U19" s="154"/>
      <c r="V19" s="154"/>
      <c r="W19" s="154"/>
      <c r="X19" s="154"/>
      <c r="Y19" s="154"/>
      <c r="Z19" s="154"/>
      <c r="AA19" s="154"/>
      <c r="AB19" s="177"/>
      <c r="AC19" s="178"/>
      <c r="AD19" s="178"/>
      <c r="AE19" s="178"/>
      <c r="AF19" s="178"/>
      <c r="AG19" s="178"/>
      <c r="AH19" s="178"/>
      <c r="AI19" s="179"/>
      <c r="AK19" s="5"/>
      <c r="AL19" s="21" t="s">
        <v>32</v>
      </c>
      <c r="AM19" s="5"/>
      <c r="AN19" s="5"/>
      <c r="AO19" s="5"/>
      <c r="AP19" s="5"/>
      <c r="AQ19" s="5"/>
      <c r="AR19" s="5"/>
      <c r="AS19" s="47"/>
      <c r="AT19" s="47"/>
      <c r="AU19" s="47"/>
      <c r="AV19" s="5"/>
      <c r="AW19" s="46">
        <f>IF(AS19*AT19*AU19=0,"",AS19*AT19*AU19)</f>
      </c>
      <c r="AX19" s="5"/>
    </row>
    <row r="20" spans="1:50" ht="3.75" customHeight="1">
      <c r="A20" s="49"/>
      <c r="B20" s="50"/>
      <c r="C20" s="50"/>
      <c r="D20" s="50"/>
      <c r="E20" s="50"/>
      <c r="F20" s="50"/>
      <c r="G20" s="50"/>
      <c r="H20" s="50"/>
      <c r="I20" s="50"/>
      <c r="J20" s="50"/>
      <c r="K20" s="51"/>
      <c r="L20" s="52"/>
      <c r="M20" s="52"/>
      <c r="N20" s="7"/>
      <c r="O20" s="7"/>
      <c r="P20" s="52"/>
      <c r="Q20" s="52"/>
      <c r="R20" s="53"/>
      <c r="S20" s="53"/>
      <c r="T20" s="7"/>
      <c r="U20" s="7"/>
      <c r="V20" s="7"/>
      <c r="W20" s="7"/>
      <c r="X20" s="7"/>
      <c r="Y20" s="7"/>
      <c r="Z20" s="7"/>
      <c r="AA20" s="7"/>
      <c r="AB20" s="7"/>
      <c r="AC20" s="52"/>
      <c r="AD20" s="52"/>
      <c r="AE20" s="7"/>
      <c r="AF20" s="7"/>
      <c r="AG20" s="7"/>
      <c r="AH20" s="7"/>
      <c r="AI20" s="7"/>
      <c r="AJ20" s="49"/>
      <c r="AK20" s="5"/>
      <c r="AL20" s="5"/>
      <c r="AM20" s="5"/>
      <c r="AN20" s="5"/>
      <c r="AO20" s="5"/>
      <c r="AP20" s="5"/>
      <c r="AQ20" s="5"/>
      <c r="AR20" s="5"/>
      <c r="AS20" s="5"/>
      <c r="AT20" s="5"/>
      <c r="AU20" s="5"/>
      <c r="AV20" s="5"/>
      <c r="AW20" s="5"/>
      <c r="AX20" s="5"/>
    </row>
    <row r="21" spans="2:50" ht="15.75">
      <c r="B21" s="207" t="s">
        <v>33</v>
      </c>
      <c r="C21" s="207"/>
      <c r="D21" s="207"/>
      <c r="E21" s="207"/>
      <c r="F21" s="207"/>
      <c r="G21" s="207"/>
      <c r="H21" s="207"/>
      <c r="I21" s="207"/>
      <c r="J21" s="207"/>
      <c r="K21" s="207"/>
      <c r="L21" s="207"/>
      <c r="M21" s="207"/>
      <c r="N21" s="207"/>
      <c r="O21" s="207"/>
      <c r="P21" s="54"/>
      <c r="Q21" s="54"/>
      <c r="R21" s="54"/>
      <c r="S21" s="54"/>
      <c r="T21" s="54"/>
      <c r="U21" s="54"/>
      <c r="V21" s="54"/>
      <c r="W21" s="54"/>
      <c r="X21" s="54"/>
      <c r="Y21" s="54"/>
      <c r="Z21" s="54"/>
      <c r="AA21" s="54"/>
      <c r="AB21" s="54"/>
      <c r="AC21" s="54"/>
      <c r="AD21" s="54"/>
      <c r="AE21" s="54"/>
      <c r="AF21" s="54"/>
      <c r="AG21" s="54"/>
      <c r="AH21" s="54"/>
      <c r="AI21" s="54"/>
      <c r="AK21" s="5"/>
      <c r="AL21" s="55" t="s">
        <v>80</v>
      </c>
      <c r="AM21" s="5"/>
      <c r="AN21" s="5"/>
      <c r="AO21" s="5"/>
      <c r="AP21" s="56"/>
      <c r="AQ21" s="57">
        <f>IF(ROUND(AP21/PI(),2)=0,"",ROUND(AP21/PI(),2))</f>
      </c>
      <c r="AR21" s="5" t="s">
        <v>34</v>
      </c>
      <c r="AS21" s="58"/>
      <c r="AT21" s="5"/>
      <c r="AU21" s="58"/>
      <c r="AV21" s="5"/>
      <c r="AW21" s="46"/>
      <c r="AX21" s="5"/>
    </row>
    <row r="22" spans="1:50" ht="6" customHeight="1">
      <c r="A22" s="49"/>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49"/>
      <c r="AK22" s="5"/>
      <c r="AL22" s="5"/>
      <c r="AM22" s="5"/>
      <c r="AN22" s="5"/>
      <c r="AO22" s="5"/>
      <c r="AP22" s="5"/>
      <c r="AQ22" s="5"/>
      <c r="AR22" s="5"/>
      <c r="AS22" s="5"/>
      <c r="AT22" s="5"/>
      <c r="AU22" s="5"/>
      <c r="AV22" s="5"/>
      <c r="AW22" s="5"/>
      <c r="AX22" s="59"/>
    </row>
    <row r="23" spans="2:50" ht="15.75">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K23" s="60"/>
      <c r="AL23" s="61"/>
      <c r="AM23" s="61"/>
      <c r="AN23" s="61"/>
      <c r="AO23" s="61"/>
      <c r="AP23" s="61"/>
      <c r="AQ23" s="61"/>
      <c r="AR23" s="61"/>
      <c r="AS23" s="61"/>
      <c r="AT23" s="61"/>
      <c r="AU23" s="61"/>
      <c r="AV23" s="61"/>
      <c r="AW23" s="61"/>
      <c r="AX23" s="62"/>
    </row>
    <row r="24" spans="1:50" ht="6" customHeight="1">
      <c r="A24" s="49"/>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49"/>
      <c r="AK24" s="63"/>
      <c r="AL24" s="64"/>
      <c r="AM24" s="64"/>
      <c r="AN24" s="64"/>
      <c r="AO24" s="64"/>
      <c r="AP24" s="64"/>
      <c r="AQ24" s="64"/>
      <c r="AR24" s="64"/>
      <c r="AS24" s="64"/>
      <c r="AT24" s="64"/>
      <c r="AU24" s="64"/>
      <c r="AV24" s="64"/>
      <c r="AW24" s="64"/>
      <c r="AX24" s="65"/>
    </row>
    <row r="25" spans="2:50" ht="15.75">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K25" s="63"/>
      <c r="AL25" s="66" t="s">
        <v>35</v>
      </c>
      <c r="AM25" s="64"/>
      <c r="AN25" s="64"/>
      <c r="AO25" s="64"/>
      <c r="AP25" s="67" t="s">
        <v>36</v>
      </c>
      <c r="AQ25" s="65"/>
      <c r="AR25" s="65"/>
      <c r="AS25" s="66" t="s">
        <v>37</v>
      </c>
      <c r="AT25" s="64"/>
      <c r="AU25" s="64"/>
      <c r="AV25" s="64"/>
      <c r="AW25" s="67" t="s">
        <v>38</v>
      </c>
      <c r="AX25" s="65"/>
    </row>
    <row r="26" spans="1:50" ht="12.75" customHeight="1">
      <c r="A26" s="49"/>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49"/>
      <c r="AK26" s="63"/>
      <c r="AL26" s="66" t="s">
        <v>39</v>
      </c>
      <c r="AM26" s="64"/>
      <c r="AN26" s="64"/>
      <c r="AO26" s="64"/>
      <c r="AP26" s="67" t="s">
        <v>40</v>
      </c>
      <c r="AQ26" s="65"/>
      <c r="AR26" s="65"/>
      <c r="AS26" s="66" t="s">
        <v>41</v>
      </c>
      <c r="AT26" s="64"/>
      <c r="AU26" s="64"/>
      <c r="AV26" s="64"/>
      <c r="AW26" s="67" t="s">
        <v>42</v>
      </c>
      <c r="AX26" s="65"/>
    </row>
    <row r="27" spans="1:50" ht="3.75" customHeight="1" hidden="1">
      <c r="A27" s="49"/>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49"/>
      <c r="AK27" s="63"/>
      <c r="AL27" s="64"/>
      <c r="AM27" s="64"/>
      <c r="AN27" s="64"/>
      <c r="AO27" s="64"/>
      <c r="AP27" s="64"/>
      <c r="AQ27" s="64"/>
      <c r="AR27" s="64"/>
      <c r="AS27" s="64"/>
      <c r="AT27" s="64"/>
      <c r="AU27" s="64"/>
      <c r="AV27" s="64"/>
      <c r="AW27" s="64"/>
      <c r="AX27" s="65"/>
    </row>
    <row r="28" spans="1:50" ht="15.75">
      <c r="A28" s="49"/>
      <c r="B28" s="209" t="s">
        <v>43</v>
      </c>
      <c r="C28" s="209"/>
      <c r="D28" s="209"/>
      <c r="E28" s="209"/>
      <c r="F28" s="209"/>
      <c r="G28" s="209"/>
      <c r="H28" s="209"/>
      <c r="I28" s="209"/>
      <c r="J28" s="209"/>
      <c r="K28" s="209"/>
      <c r="L28" s="209"/>
      <c r="M28" s="209"/>
      <c r="N28" s="52"/>
      <c r="O28" s="52"/>
      <c r="P28" s="52"/>
      <c r="Q28" s="52"/>
      <c r="R28" s="52"/>
      <c r="S28" s="52"/>
      <c r="T28" s="69"/>
      <c r="U28" s="69"/>
      <c r="V28" s="69"/>
      <c r="W28" s="69"/>
      <c r="X28" s="69"/>
      <c r="Y28" s="69"/>
      <c r="Z28" s="69"/>
      <c r="AA28" s="69"/>
      <c r="AB28" s="69"/>
      <c r="AC28" s="52"/>
      <c r="AD28" s="52"/>
      <c r="AE28" s="70"/>
      <c r="AF28" s="70"/>
      <c r="AG28" s="70"/>
      <c r="AH28" s="70"/>
      <c r="AI28" s="70"/>
      <c r="AJ28" s="49"/>
      <c r="AK28" s="71"/>
      <c r="AL28" s="59"/>
      <c r="AM28" s="59"/>
      <c r="AN28" s="59"/>
      <c r="AO28" s="59"/>
      <c r="AP28" s="59"/>
      <c r="AQ28" s="59"/>
      <c r="AR28" s="59"/>
      <c r="AS28" s="59"/>
      <c r="AT28" s="59"/>
      <c r="AU28" s="59"/>
      <c r="AV28" s="59"/>
      <c r="AW28" s="59"/>
      <c r="AX28" s="72"/>
    </row>
    <row r="29" spans="1:50" ht="6" customHeight="1">
      <c r="A29" s="49"/>
      <c r="B29" s="73"/>
      <c r="C29" s="73"/>
      <c r="D29" s="73"/>
      <c r="E29" s="73"/>
      <c r="F29" s="73"/>
      <c r="G29" s="73"/>
      <c r="H29" s="73"/>
      <c r="I29" s="73"/>
      <c r="J29" s="73"/>
      <c r="K29" s="69"/>
      <c r="L29" s="52"/>
      <c r="M29" s="52"/>
      <c r="N29" s="52"/>
      <c r="O29" s="52"/>
      <c r="P29" s="52"/>
      <c r="Q29" s="52"/>
      <c r="R29" s="52"/>
      <c r="S29" s="52"/>
      <c r="T29" s="69"/>
      <c r="U29" s="69"/>
      <c r="V29" s="69"/>
      <c r="W29" s="69"/>
      <c r="X29" s="69"/>
      <c r="Y29" s="69"/>
      <c r="Z29" s="69"/>
      <c r="AA29" s="69"/>
      <c r="AB29" s="69"/>
      <c r="AC29" s="52"/>
      <c r="AD29" s="52"/>
      <c r="AE29" s="70"/>
      <c r="AF29" s="70"/>
      <c r="AG29" s="70"/>
      <c r="AH29" s="70"/>
      <c r="AI29" s="70"/>
      <c r="AJ29" s="49"/>
      <c r="AK29" s="5"/>
      <c r="AL29" s="5"/>
      <c r="AM29" s="5"/>
      <c r="AN29" s="5"/>
      <c r="AO29" s="5"/>
      <c r="AP29" s="5"/>
      <c r="AQ29" s="5"/>
      <c r="AR29" s="5"/>
      <c r="AS29" s="5"/>
      <c r="AT29" s="5"/>
      <c r="AU29" s="5"/>
      <c r="AV29" s="5"/>
      <c r="AW29" s="5"/>
      <c r="AX29" s="5"/>
    </row>
    <row r="30" spans="1:50" ht="12.75" customHeight="1">
      <c r="A30" s="49"/>
      <c r="B30" s="182" t="s">
        <v>44</v>
      </c>
      <c r="C30" s="182"/>
      <c r="D30" s="69"/>
      <c r="E30" s="69"/>
      <c r="F30" s="69"/>
      <c r="G30" s="69"/>
      <c r="H30" s="69"/>
      <c r="I30" s="69"/>
      <c r="J30" s="69"/>
      <c r="K30" s="69"/>
      <c r="L30" s="52"/>
      <c r="M30" s="52"/>
      <c r="N30" s="52"/>
      <c r="O30" s="52"/>
      <c r="P30" s="52"/>
      <c r="Q30" s="52"/>
      <c r="R30" s="52"/>
      <c r="S30" s="52"/>
      <c r="T30" s="69"/>
      <c r="U30" s="69"/>
      <c r="V30" s="3"/>
      <c r="W30" s="208" t="s">
        <v>45</v>
      </c>
      <c r="X30" s="208"/>
      <c r="Y30" s="208"/>
      <c r="Z30" s="208"/>
      <c r="AA30" s="69"/>
      <c r="AB30" s="69"/>
      <c r="AC30" s="52"/>
      <c r="AD30" s="52"/>
      <c r="AE30" s="70"/>
      <c r="AF30" s="70"/>
      <c r="AG30" s="70"/>
      <c r="AH30" s="70"/>
      <c r="AI30" s="70"/>
      <c r="AJ30" s="49"/>
      <c r="AK30" s="75" t="s">
        <v>46</v>
      </c>
      <c r="AL30" s="5"/>
      <c r="AM30" s="5"/>
      <c r="AN30" s="5"/>
      <c r="AO30" s="5"/>
      <c r="AP30" s="5"/>
      <c r="AQ30" s="5"/>
      <c r="AR30" s="5"/>
      <c r="AS30" s="5"/>
      <c r="AT30" s="5"/>
      <c r="AU30" s="5"/>
      <c r="AV30" s="5"/>
      <c r="AW30" s="5"/>
      <c r="AX30" s="5"/>
    </row>
    <row r="31" spans="1:50" ht="15.75">
      <c r="A31" s="49"/>
      <c r="B31" s="76"/>
      <c r="C31" s="77"/>
      <c r="D31" s="148"/>
      <c r="E31" s="148"/>
      <c r="F31" s="148"/>
      <c r="G31" s="148"/>
      <c r="H31" s="148"/>
      <c r="I31" s="148"/>
      <c r="J31" s="148"/>
      <c r="K31" s="148"/>
      <c r="L31" s="148"/>
      <c r="M31" s="148"/>
      <c r="N31" s="148"/>
      <c r="O31" s="148"/>
      <c r="P31" s="148"/>
      <c r="Q31" s="148"/>
      <c r="R31" s="148"/>
      <c r="S31" s="148"/>
      <c r="T31" s="148"/>
      <c r="U31" s="148"/>
      <c r="V31" s="69"/>
      <c r="W31" s="154"/>
      <c r="X31" s="154"/>
      <c r="Y31" s="154"/>
      <c r="Z31" s="154"/>
      <c r="AA31" s="69"/>
      <c r="AB31" s="69"/>
      <c r="AC31" s="146">
        <f>IF(B31*W31=0,0,ROUND(B31*W31,2))</f>
        <v>0</v>
      </c>
      <c r="AD31" s="146"/>
      <c r="AE31" s="146"/>
      <c r="AF31" s="146"/>
      <c r="AG31" s="146"/>
      <c r="AH31" s="146"/>
      <c r="AI31" s="78">
        <f>IF(AC31=0,"","€")</f>
      </c>
      <c r="AJ31" s="49"/>
      <c r="AK31" s="5"/>
      <c r="AL31" s="79" t="s">
        <v>47</v>
      </c>
      <c r="AM31" s="5"/>
      <c r="AN31" s="5"/>
      <c r="AO31" s="5"/>
      <c r="AP31" s="5"/>
      <c r="AQ31" s="5"/>
      <c r="AR31" s="80"/>
      <c r="AS31" s="81" t="s">
        <v>48</v>
      </c>
      <c r="AT31" s="82">
        <v>10</v>
      </c>
      <c r="AU31" s="5"/>
      <c r="AV31" s="83">
        <v>15</v>
      </c>
      <c r="AW31" s="84" t="s">
        <v>49</v>
      </c>
      <c r="AX31" s="5"/>
    </row>
    <row r="32" spans="1:50" ht="6" customHeight="1">
      <c r="A32" s="4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147"/>
      <c r="AD32" s="147"/>
      <c r="AE32" s="147"/>
      <c r="AF32" s="147"/>
      <c r="AG32" s="147"/>
      <c r="AH32" s="147"/>
      <c r="AI32" s="70"/>
      <c r="AJ32" s="49"/>
      <c r="AK32" s="5"/>
      <c r="AL32" s="5"/>
      <c r="AM32" s="5"/>
      <c r="AN32" s="5"/>
      <c r="AO32" s="5"/>
      <c r="AP32" s="5"/>
      <c r="AQ32" s="5"/>
      <c r="AR32" s="5"/>
      <c r="AS32" s="5"/>
      <c r="AT32" s="5"/>
      <c r="AU32" s="5"/>
      <c r="AV32" s="5"/>
      <c r="AW32" s="5"/>
      <c r="AX32" s="5"/>
    </row>
    <row r="33" spans="1:50" ht="15.75">
      <c r="A33" s="49"/>
      <c r="B33" s="85"/>
      <c r="C33" s="77"/>
      <c r="D33" s="148"/>
      <c r="E33" s="148"/>
      <c r="F33" s="148"/>
      <c r="G33" s="148"/>
      <c r="H33" s="148"/>
      <c r="I33" s="148"/>
      <c r="J33" s="148"/>
      <c r="K33" s="148"/>
      <c r="L33" s="148"/>
      <c r="M33" s="148"/>
      <c r="N33" s="148"/>
      <c r="O33" s="148"/>
      <c r="P33" s="148"/>
      <c r="Q33" s="148"/>
      <c r="R33" s="148"/>
      <c r="S33" s="148"/>
      <c r="T33" s="148"/>
      <c r="U33" s="148"/>
      <c r="V33" s="69"/>
      <c r="W33" s="154"/>
      <c r="X33" s="154"/>
      <c r="Y33" s="154"/>
      <c r="Z33" s="154"/>
      <c r="AA33" s="69"/>
      <c r="AB33" s="69"/>
      <c r="AC33" s="146">
        <f>IF(B33*W33=0,0,ROUND(B33*W33,2))</f>
        <v>0</v>
      </c>
      <c r="AD33" s="146"/>
      <c r="AE33" s="146"/>
      <c r="AF33" s="146"/>
      <c r="AG33" s="146"/>
      <c r="AH33" s="146"/>
      <c r="AI33" s="78">
        <f>IF(AC33=0,"","€")</f>
      </c>
      <c r="AJ33" s="49"/>
      <c r="AK33" s="5"/>
      <c r="AL33" s="5"/>
      <c r="AM33" s="5"/>
      <c r="AN33" s="5"/>
      <c r="AO33" s="5"/>
      <c r="AP33" s="5"/>
      <c r="AQ33" s="5"/>
      <c r="AR33" s="5"/>
      <c r="AS33" s="80" t="s">
        <v>48</v>
      </c>
      <c r="AT33" s="82">
        <v>20</v>
      </c>
      <c r="AU33" s="5"/>
      <c r="AV33" s="83">
        <v>31</v>
      </c>
      <c r="AW33" s="84" t="s">
        <v>49</v>
      </c>
      <c r="AX33" s="5"/>
    </row>
    <row r="34" spans="1:50" ht="6" customHeight="1">
      <c r="A34" s="4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147"/>
      <c r="AD34" s="147"/>
      <c r="AE34" s="147"/>
      <c r="AF34" s="147"/>
      <c r="AG34" s="147"/>
      <c r="AH34" s="147"/>
      <c r="AI34" s="70"/>
      <c r="AJ34" s="49"/>
      <c r="AK34" s="5"/>
      <c r="AL34" s="5"/>
      <c r="AM34" s="5"/>
      <c r="AN34" s="5"/>
      <c r="AO34" s="5"/>
      <c r="AP34" s="5"/>
      <c r="AQ34" s="5"/>
      <c r="AR34" s="5"/>
      <c r="AS34" s="5"/>
      <c r="AT34" s="5"/>
      <c r="AU34" s="5"/>
      <c r="AV34" s="5"/>
      <c r="AW34" s="5"/>
      <c r="AX34" s="5"/>
    </row>
    <row r="35" spans="1:50" ht="15.75">
      <c r="A35" s="49"/>
      <c r="B35" s="86"/>
      <c r="C35" s="77"/>
      <c r="D35" s="148"/>
      <c r="E35" s="148"/>
      <c r="F35" s="148"/>
      <c r="G35" s="148"/>
      <c r="H35" s="148"/>
      <c r="I35" s="148"/>
      <c r="J35" s="148"/>
      <c r="K35" s="148"/>
      <c r="L35" s="148"/>
      <c r="M35" s="148"/>
      <c r="N35" s="148"/>
      <c r="O35" s="148"/>
      <c r="P35" s="148"/>
      <c r="Q35" s="148"/>
      <c r="R35" s="148"/>
      <c r="S35" s="148"/>
      <c r="T35" s="148"/>
      <c r="U35" s="148"/>
      <c r="V35" s="69"/>
      <c r="W35" s="154"/>
      <c r="X35" s="154"/>
      <c r="Y35" s="154"/>
      <c r="Z35" s="154"/>
      <c r="AA35" s="69"/>
      <c r="AB35" s="69"/>
      <c r="AC35" s="146">
        <f>IF(B35*W35=0,0,ROUND(B35*W35,2))</f>
        <v>0</v>
      </c>
      <c r="AD35" s="146"/>
      <c r="AE35" s="146"/>
      <c r="AF35" s="146"/>
      <c r="AG35" s="146"/>
      <c r="AH35" s="146"/>
      <c r="AI35" s="78">
        <f>IF(AC35=0,"","€")</f>
      </c>
      <c r="AJ35" s="49"/>
      <c r="AK35" s="5"/>
      <c r="AL35" s="5"/>
      <c r="AM35" s="5"/>
      <c r="AN35" s="5"/>
      <c r="AO35" s="5"/>
      <c r="AP35" s="5"/>
      <c r="AQ35" s="5"/>
      <c r="AR35" s="5"/>
      <c r="AS35" s="80" t="s">
        <v>48</v>
      </c>
      <c r="AT35" s="82">
        <v>30</v>
      </c>
      <c r="AU35" s="5"/>
      <c r="AV35" s="83">
        <v>50</v>
      </c>
      <c r="AW35" s="84" t="s">
        <v>49</v>
      </c>
      <c r="AX35" s="5"/>
    </row>
    <row r="36" spans="1:50" ht="6" customHeight="1">
      <c r="A36" s="4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147"/>
      <c r="AD36" s="147"/>
      <c r="AE36" s="147"/>
      <c r="AF36" s="147"/>
      <c r="AG36" s="147"/>
      <c r="AH36" s="147"/>
      <c r="AI36" s="70"/>
      <c r="AJ36" s="49"/>
      <c r="AK36" s="5"/>
      <c r="AL36" s="5"/>
      <c r="AM36" s="5"/>
      <c r="AN36" s="5"/>
      <c r="AO36" s="5"/>
      <c r="AP36" s="5"/>
      <c r="AQ36" s="5"/>
      <c r="AR36" s="5"/>
      <c r="AS36" s="5"/>
      <c r="AT36" s="5"/>
      <c r="AU36" s="5"/>
      <c r="AV36" s="5"/>
      <c r="AW36" s="5"/>
      <c r="AX36" s="5"/>
    </row>
    <row r="37" spans="1:50" ht="15.75">
      <c r="A37" s="49"/>
      <c r="B37" s="86"/>
      <c r="C37" s="77"/>
      <c r="D37" s="148"/>
      <c r="E37" s="148"/>
      <c r="F37" s="148"/>
      <c r="G37" s="148"/>
      <c r="H37" s="148"/>
      <c r="I37" s="148"/>
      <c r="J37" s="148"/>
      <c r="K37" s="148"/>
      <c r="L37" s="148"/>
      <c r="M37" s="148"/>
      <c r="N37" s="148"/>
      <c r="O37" s="148"/>
      <c r="P37" s="148"/>
      <c r="Q37" s="148"/>
      <c r="R37" s="148"/>
      <c r="S37" s="148"/>
      <c r="T37" s="148"/>
      <c r="U37" s="148"/>
      <c r="V37" s="69"/>
      <c r="W37" s="154"/>
      <c r="X37" s="154"/>
      <c r="Y37" s="154"/>
      <c r="Z37" s="154"/>
      <c r="AA37" s="69"/>
      <c r="AB37" s="69"/>
      <c r="AC37" s="146">
        <f>IF(B37*W37=0,0,ROUND(B37*W37,2))</f>
        <v>0</v>
      </c>
      <c r="AD37" s="146"/>
      <c r="AE37" s="146"/>
      <c r="AF37" s="146"/>
      <c r="AG37" s="146"/>
      <c r="AH37" s="146"/>
      <c r="AI37" s="78">
        <f>IF(AC37=0,"","€")</f>
      </c>
      <c r="AJ37" s="49"/>
      <c r="AK37" s="5"/>
      <c r="AL37" s="5"/>
      <c r="AM37" s="5"/>
      <c r="AN37" s="5"/>
      <c r="AO37" s="5"/>
      <c r="AP37" s="5"/>
      <c r="AQ37" s="5"/>
      <c r="AR37" s="5"/>
      <c r="AS37" s="80" t="s">
        <v>48</v>
      </c>
      <c r="AT37" s="82">
        <v>40</v>
      </c>
      <c r="AU37" s="5"/>
      <c r="AV37" s="83">
        <v>77</v>
      </c>
      <c r="AW37" s="84" t="s">
        <v>49</v>
      </c>
      <c r="AX37" s="5"/>
    </row>
    <row r="38" spans="1:50" ht="6" customHeight="1">
      <c r="A38" s="4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147"/>
      <c r="AD38" s="147"/>
      <c r="AE38" s="147"/>
      <c r="AF38" s="147"/>
      <c r="AG38" s="147"/>
      <c r="AH38" s="147"/>
      <c r="AI38" s="70"/>
      <c r="AJ38" s="49"/>
      <c r="AK38" s="5"/>
      <c r="AL38" s="5"/>
      <c r="AM38" s="5"/>
      <c r="AN38" s="5"/>
      <c r="AO38" s="5"/>
      <c r="AP38" s="5"/>
      <c r="AQ38" s="5"/>
      <c r="AR38" s="5"/>
      <c r="AS38" s="5"/>
      <c r="AT38" s="5"/>
      <c r="AU38" s="5"/>
      <c r="AV38" s="5"/>
      <c r="AW38" s="5"/>
      <c r="AX38" s="5"/>
    </row>
    <row r="39" spans="1:50" ht="15.75">
      <c r="A39" s="49"/>
      <c r="B39" s="86"/>
      <c r="C39" s="77"/>
      <c r="D39" s="148"/>
      <c r="E39" s="148"/>
      <c r="F39" s="148"/>
      <c r="G39" s="148"/>
      <c r="H39" s="148"/>
      <c r="I39" s="148"/>
      <c r="J39" s="148"/>
      <c r="K39" s="148"/>
      <c r="L39" s="148"/>
      <c r="M39" s="148"/>
      <c r="N39" s="148"/>
      <c r="O39" s="148"/>
      <c r="P39" s="148"/>
      <c r="Q39" s="148"/>
      <c r="R39" s="148"/>
      <c r="S39" s="148"/>
      <c r="T39" s="148"/>
      <c r="U39" s="148"/>
      <c r="V39" s="69"/>
      <c r="W39" s="154"/>
      <c r="X39" s="154"/>
      <c r="Y39" s="154"/>
      <c r="Z39" s="154"/>
      <c r="AA39" s="69"/>
      <c r="AB39" s="69"/>
      <c r="AC39" s="146">
        <f>IF(B39*W39=0,0,ROUND(B39*W39,2))</f>
        <v>0</v>
      </c>
      <c r="AD39" s="146"/>
      <c r="AE39" s="146"/>
      <c r="AF39" s="146"/>
      <c r="AG39" s="146"/>
      <c r="AH39" s="146"/>
      <c r="AI39" s="78">
        <f>IF(AC39=0,"","€")</f>
      </c>
      <c r="AJ39" s="49"/>
      <c r="AK39" s="5"/>
      <c r="AL39" s="5"/>
      <c r="AM39" s="5"/>
      <c r="AN39" s="5"/>
      <c r="AO39" s="5"/>
      <c r="AP39" s="5"/>
      <c r="AQ39" s="5"/>
      <c r="AR39" s="5"/>
      <c r="AS39" s="80" t="s">
        <v>48</v>
      </c>
      <c r="AT39" s="82">
        <v>50</v>
      </c>
      <c r="AU39" s="5"/>
      <c r="AV39" s="83">
        <v>102</v>
      </c>
      <c r="AW39" s="84" t="s">
        <v>49</v>
      </c>
      <c r="AX39" s="5"/>
    </row>
    <row r="40" spans="1:50" ht="6" customHeight="1">
      <c r="A40" s="4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147"/>
      <c r="AD40" s="147"/>
      <c r="AE40" s="147"/>
      <c r="AF40" s="147"/>
      <c r="AG40" s="147"/>
      <c r="AH40" s="147"/>
      <c r="AI40" s="70"/>
      <c r="AJ40" s="49"/>
      <c r="AK40" s="5"/>
      <c r="AL40" s="5"/>
      <c r="AM40" s="5"/>
      <c r="AN40" s="5"/>
      <c r="AO40" s="5"/>
      <c r="AP40" s="5"/>
      <c r="AQ40" s="5"/>
      <c r="AR40" s="5"/>
      <c r="AS40" s="5"/>
      <c r="AT40" s="5"/>
      <c r="AU40" s="5"/>
      <c r="AV40" s="5"/>
      <c r="AW40" s="5"/>
      <c r="AX40" s="5"/>
    </row>
    <row r="41" spans="1:50" ht="15.75">
      <c r="A41" s="49"/>
      <c r="B41" s="86"/>
      <c r="C41" s="77"/>
      <c r="D41" s="148"/>
      <c r="E41" s="148"/>
      <c r="F41" s="148"/>
      <c r="G41" s="148"/>
      <c r="H41" s="148"/>
      <c r="I41" s="148"/>
      <c r="J41" s="148"/>
      <c r="K41" s="148"/>
      <c r="L41" s="148"/>
      <c r="M41" s="148"/>
      <c r="N41" s="148"/>
      <c r="O41" s="148"/>
      <c r="P41" s="148"/>
      <c r="Q41" s="148"/>
      <c r="R41" s="148"/>
      <c r="S41" s="148"/>
      <c r="T41" s="148"/>
      <c r="U41" s="148"/>
      <c r="V41" s="69"/>
      <c r="W41" s="154"/>
      <c r="X41" s="154"/>
      <c r="Y41" s="154"/>
      <c r="Z41" s="154"/>
      <c r="AA41" s="69"/>
      <c r="AB41" s="69"/>
      <c r="AC41" s="146">
        <f>IF(B41*W41=0,0,ROUND(B41*W41,2))</f>
        <v>0</v>
      </c>
      <c r="AD41" s="146"/>
      <c r="AE41" s="146"/>
      <c r="AF41" s="146"/>
      <c r="AG41" s="146"/>
      <c r="AH41" s="146"/>
      <c r="AI41" s="78">
        <f>IF(AC41=0,"","€")</f>
      </c>
      <c r="AJ41" s="49"/>
      <c r="AK41" s="5"/>
      <c r="AL41" s="79" t="s">
        <v>50</v>
      </c>
      <c r="AM41" s="5"/>
      <c r="AN41" s="5"/>
      <c r="AO41" s="21" t="s">
        <v>51</v>
      </c>
      <c r="AP41" s="5"/>
      <c r="AQ41" s="5"/>
      <c r="AR41" s="5"/>
      <c r="AS41" s="5"/>
      <c r="AT41" s="5"/>
      <c r="AU41" s="5"/>
      <c r="AV41" s="83">
        <v>8</v>
      </c>
      <c r="AW41" s="84" t="s">
        <v>49</v>
      </c>
      <c r="AX41" s="5"/>
    </row>
    <row r="42" spans="1:50" ht="6" customHeight="1">
      <c r="A42" s="4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147"/>
      <c r="AD42" s="147"/>
      <c r="AE42" s="147"/>
      <c r="AF42" s="147"/>
      <c r="AG42" s="147"/>
      <c r="AH42" s="147"/>
      <c r="AI42" s="70"/>
      <c r="AJ42" s="49"/>
      <c r="AK42" s="5"/>
      <c r="AL42" s="5"/>
      <c r="AM42" s="5"/>
      <c r="AN42" s="5"/>
      <c r="AO42" s="5"/>
      <c r="AP42" s="5"/>
      <c r="AQ42" s="5"/>
      <c r="AR42" s="5"/>
      <c r="AS42" s="5"/>
      <c r="AT42" s="5"/>
      <c r="AU42" s="5"/>
      <c r="AV42" s="5"/>
      <c r="AW42" s="5"/>
      <c r="AX42" s="5"/>
    </row>
    <row r="43" spans="1:50" ht="15.75">
      <c r="A43" s="49"/>
      <c r="B43" s="87"/>
      <c r="C43" s="77"/>
      <c r="D43" s="148"/>
      <c r="E43" s="148"/>
      <c r="F43" s="148"/>
      <c r="G43" s="148"/>
      <c r="H43" s="148"/>
      <c r="I43" s="148"/>
      <c r="J43" s="148"/>
      <c r="K43" s="148"/>
      <c r="L43" s="148"/>
      <c r="M43" s="148"/>
      <c r="N43" s="148"/>
      <c r="O43" s="148"/>
      <c r="P43" s="148"/>
      <c r="Q43" s="148"/>
      <c r="R43" s="148"/>
      <c r="S43" s="148"/>
      <c r="T43" s="148"/>
      <c r="U43" s="148"/>
      <c r="V43" s="69"/>
      <c r="W43" s="154"/>
      <c r="X43" s="154"/>
      <c r="Y43" s="154"/>
      <c r="Z43" s="154"/>
      <c r="AA43" s="69"/>
      <c r="AB43" s="69"/>
      <c r="AC43" s="146">
        <f>IF(B43*W43=0,0,ROUND(B43*W43,2))</f>
        <v>0</v>
      </c>
      <c r="AD43" s="146"/>
      <c r="AE43" s="146"/>
      <c r="AF43" s="146"/>
      <c r="AG43" s="146"/>
      <c r="AH43" s="146"/>
      <c r="AI43" s="78">
        <f>IF(AC43=0,"","€")</f>
      </c>
      <c r="AJ43" s="49"/>
      <c r="AK43" s="5"/>
      <c r="AL43" s="79" t="s">
        <v>52</v>
      </c>
      <c r="AM43" s="5"/>
      <c r="AN43" s="5"/>
      <c r="AO43" s="21" t="s">
        <v>53</v>
      </c>
      <c r="AP43" s="5"/>
      <c r="AQ43" s="5"/>
      <c r="AR43" s="5"/>
      <c r="AS43" s="5"/>
      <c r="AT43" s="88" t="s">
        <v>54</v>
      </c>
      <c r="AU43" s="4" t="s">
        <v>55</v>
      </c>
      <c r="AV43" s="83">
        <v>26</v>
      </c>
      <c r="AW43" s="84" t="s">
        <v>49</v>
      </c>
      <c r="AX43" s="5"/>
    </row>
    <row r="44" spans="1:50" ht="6" customHeight="1">
      <c r="A44" s="4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147"/>
      <c r="AD44" s="147"/>
      <c r="AE44" s="147"/>
      <c r="AF44" s="147"/>
      <c r="AG44" s="147"/>
      <c r="AH44" s="147"/>
      <c r="AI44" s="70"/>
      <c r="AJ44" s="49"/>
      <c r="AK44" s="5"/>
      <c r="AL44" s="5"/>
      <c r="AM44" s="5"/>
      <c r="AN44" s="5"/>
      <c r="AO44" s="5"/>
      <c r="AP44" s="5"/>
      <c r="AQ44" s="5"/>
      <c r="AR44" s="5"/>
      <c r="AS44" s="5"/>
      <c r="AT44" s="5"/>
      <c r="AU44" s="5"/>
      <c r="AV44" s="5"/>
      <c r="AW44" s="5"/>
      <c r="AX44" s="5"/>
    </row>
    <row r="45" spans="1:50" ht="15.75">
      <c r="A45" s="49"/>
      <c r="B45" s="86"/>
      <c r="C45" s="77"/>
      <c r="D45" s="148"/>
      <c r="E45" s="148"/>
      <c r="F45" s="148"/>
      <c r="G45" s="148"/>
      <c r="H45" s="148"/>
      <c r="I45" s="148"/>
      <c r="J45" s="148"/>
      <c r="K45" s="148"/>
      <c r="L45" s="148"/>
      <c r="M45" s="148"/>
      <c r="N45" s="148"/>
      <c r="O45" s="148"/>
      <c r="P45" s="148"/>
      <c r="Q45" s="148"/>
      <c r="R45" s="148"/>
      <c r="S45" s="148"/>
      <c r="T45" s="148"/>
      <c r="U45" s="148"/>
      <c r="V45" s="69"/>
      <c r="W45" s="154"/>
      <c r="X45" s="154"/>
      <c r="Y45" s="154"/>
      <c r="Z45" s="154"/>
      <c r="AA45" s="69"/>
      <c r="AB45" s="69"/>
      <c r="AC45" s="146">
        <f>IF(B45*W45=0,0,ROUND(B45*W45,2))</f>
        <v>0</v>
      </c>
      <c r="AD45" s="146"/>
      <c r="AE45" s="146"/>
      <c r="AF45" s="146"/>
      <c r="AG45" s="146"/>
      <c r="AH45" s="146"/>
      <c r="AI45" s="78">
        <f>IF(AC45=0,"","€")</f>
      </c>
      <c r="AJ45" s="49"/>
      <c r="AK45" s="5"/>
      <c r="AL45" s="79" t="s">
        <v>56</v>
      </c>
      <c r="AM45" s="5"/>
      <c r="AN45" s="5"/>
      <c r="AO45" s="21" t="s">
        <v>51</v>
      </c>
      <c r="AP45" s="5"/>
      <c r="AQ45" s="5"/>
      <c r="AR45" s="5"/>
      <c r="AS45" s="5"/>
      <c r="AT45" s="5"/>
      <c r="AU45" s="5"/>
      <c r="AV45" s="83">
        <v>10</v>
      </c>
      <c r="AW45" s="84" t="s">
        <v>57</v>
      </c>
      <c r="AX45" s="5"/>
    </row>
    <row r="46" spans="1:50" ht="6" customHeight="1">
      <c r="A46" s="4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147"/>
      <c r="AD46" s="147"/>
      <c r="AE46" s="147"/>
      <c r="AF46" s="147"/>
      <c r="AG46" s="147"/>
      <c r="AH46" s="147"/>
      <c r="AI46" s="70"/>
      <c r="AJ46" s="49"/>
      <c r="AK46" s="5"/>
      <c r="AL46" s="5"/>
      <c r="AM46" s="5"/>
      <c r="AN46" s="5"/>
      <c r="AO46" s="5"/>
      <c r="AP46" s="5"/>
      <c r="AQ46" s="5"/>
      <c r="AR46" s="5"/>
      <c r="AS46" s="5"/>
      <c r="AT46" s="5"/>
      <c r="AU46" s="5"/>
      <c r="AV46" s="5"/>
      <c r="AW46" s="5"/>
      <c r="AX46" s="5"/>
    </row>
    <row r="47" spans="1:50" ht="15.75">
      <c r="A47" s="49"/>
      <c r="B47" s="89"/>
      <c r="C47" s="77"/>
      <c r="D47" s="148"/>
      <c r="E47" s="148"/>
      <c r="F47" s="148"/>
      <c r="G47" s="148"/>
      <c r="H47" s="148"/>
      <c r="I47" s="148"/>
      <c r="J47" s="148"/>
      <c r="K47" s="148"/>
      <c r="L47" s="148"/>
      <c r="M47" s="148"/>
      <c r="N47" s="148"/>
      <c r="O47" s="148"/>
      <c r="P47" s="148"/>
      <c r="Q47" s="148"/>
      <c r="R47" s="148"/>
      <c r="S47" s="148"/>
      <c r="T47" s="148"/>
      <c r="U47" s="148"/>
      <c r="V47" s="69"/>
      <c r="W47" s="154"/>
      <c r="X47" s="154"/>
      <c r="Y47" s="154"/>
      <c r="Z47" s="154"/>
      <c r="AA47" s="69"/>
      <c r="AB47" s="69"/>
      <c r="AC47" s="146">
        <f>IF(B47*W47=0,0,ROUND(B47*W47,2))</f>
        <v>0</v>
      </c>
      <c r="AD47" s="146"/>
      <c r="AE47" s="146"/>
      <c r="AF47" s="146"/>
      <c r="AG47" s="146"/>
      <c r="AH47" s="146"/>
      <c r="AI47" s="78">
        <f>IF(AC47=0,"","€")</f>
      </c>
      <c r="AJ47" s="49"/>
      <c r="AK47" s="5"/>
      <c r="AL47" s="79" t="s">
        <v>58</v>
      </c>
      <c r="AM47" s="5"/>
      <c r="AN47" s="5"/>
      <c r="AO47" s="5"/>
      <c r="AP47" s="5"/>
      <c r="AQ47" s="5"/>
      <c r="AR47" s="5"/>
      <c r="AS47" s="19" t="s">
        <v>59</v>
      </c>
      <c r="AT47" s="90">
        <v>0.5</v>
      </c>
      <c r="AU47" s="19" t="s">
        <v>55</v>
      </c>
      <c r="AV47" s="90">
        <v>5</v>
      </c>
      <c r="AW47" s="84" t="s">
        <v>60</v>
      </c>
      <c r="AX47" s="5"/>
    </row>
    <row r="48" spans="1:50" ht="6" customHeight="1">
      <c r="A48" s="4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147"/>
      <c r="AD48" s="147"/>
      <c r="AE48" s="147"/>
      <c r="AF48" s="147"/>
      <c r="AG48" s="147"/>
      <c r="AH48" s="147"/>
      <c r="AI48" s="70"/>
      <c r="AJ48" s="49"/>
      <c r="AK48" s="5"/>
      <c r="AL48" s="5"/>
      <c r="AM48" s="5"/>
      <c r="AN48" s="5"/>
      <c r="AO48" s="5"/>
      <c r="AP48" s="5"/>
      <c r="AQ48" s="5"/>
      <c r="AR48" s="5"/>
      <c r="AS48" s="5"/>
      <c r="AT48" s="5"/>
      <c r="AU48" s="5"/>
      <c r="AV48" s="5"/>
      <c r="AW48" s="5"/>
      <c r="AX48" s="5"/>
    </row>
    <row r="49" spans="1:50" ht="15.75">
      <c r="A49" s="49"/>
      <c r="B49" s="91"/>
      <c r="C49" s="77"/>
      <c r="D49" s="148"/>
      <c r="E49" s="148"/>
      <c r="F49" s="148"/>
      <c r="G49" s="148"/>
      <c r="H49" s="148"/>
      <c r="I49" s="148"/>
      <c r="J49" s="148"/>
      <c r="K49" s="148"/>
      <c r="L49" s="148"/>
      <c r="M49" s="148"/>
      <c r="N49" s="148"/>
      <c r="O49" s="148"/>
      <c r="P49" s="148"/>
      <c r="Q49" s="148"/>
      <c r="R49" s="148"/>
      <c r="S49" s="148"/>
      <c r="T49" s="148"/>
      <c r="U49" s="148"/>
      <c r="V49" s="69"/>
      <c r="W49" s="154"/>
      <c r="X49" s="154"/>
      <c r="Y49" s="154"/>
      <c r="Z49" s="154"/>
      <c r="AA49" s="69"/>
      <c r="AB49" s="69"/>
      <c r="AC49" s="146">
        <f>IF(B49*W49=0,0,ROUND(B49*W49,2))</f>
        <v>0</v>
      </c>
      <c r="AD49" s="146"/>
      <c r="AE49" s="146"/>
      <c r="AF49" s="146"/>
      <c r="AG49" s="146"/>
      <c r="AH49" s="146"/>
      <c r="AI49" s="78">
        <f>IF(AC49=0,"","€")</f>
      </c>
      <c r="AJ49" s="49"/>
      <c r="AK49" s="75" t="s">
        <v>61</v>
      </c>
      <c r="AL49" s="5"/>
      <c r="AM49" s="5"/>
      <c r="AN49" s="5"/>
      <c r="AO49" s="5"/>
      <c r="AP49" s="5"/>
      <c r="AQ49" s="5"/>
      <c r="AR49" s="5"/>
      <c r="AS49" s="5"/>
      <c r="AT49" s="5"/>
      <c r="AU49" s="5"/>
      <c r="AV49" s="5"/>
      <c r="AW49" s="5"/>
      <c r="AX49" s="5"/>
    </row>
    <row r="50" spans="1:50" ht="6" customHeight="1">
      <c r="A50" s="49"/>
      <c r="B50" s="92"/>
      <c r="C50" s="92"/>
      <c r="D50" s="125"/>
      <c r="E50" s="125"/>
      <c r="F50" s="125"/>
      <c r="G50" s="125"/>
      <c r="H50" s="125"/>
      <c r="I50" s="125"/>
      <c r="J50" s="125"/>
      <c r="K50" s="125"/>
      <c r="L50" s="125"/>
      <c r="M50" s="125"/>
      <c r="N50" s="125"/>
      <c r="O50" s="125"/>
      <c r="P50" s="125"/>
      <c r="Q50" s="125"/>
      <c r="R50" s="125"/>
      <c r="S50" s="125"/>
      <c r="T50" s="125"/>
      <c r="U50" s="125"/>
      <c r="V50" s="69"/>
      <c r="W50" s="69"/>
      <c r="X50" s="69"/>
      <c r="Y50" s="69"/>
      <c r="Z50" s="69"/>
      <c r="AA50" s="69"/>
      <c r="AB50" s="69"/>
      <c r="AC50" s="147">
        <f>IF(B50*W50=0,0,ROUND(B50*W50,2))</f>
        <v>0</v>
      </c>
      <c r="AD50" s="147"/>
      <c r="AE50" s="147"/>
      <c r="AF50" s="147"/>
      <c r="AG50" s="147"/>
      <c r="AH50" s="147"/>
      <c r="AI50" s="70">
        <f>IF(AC50=0,"","€")</f>
      </c>
      <c r="AJ50" s="49"/>
      <c r="AK50" s="5"/>
      <c r="AL50" s="5"/>
      <c r="AM50" s="5"/>
      <c r="AN50" s="5"/>
      <c r="AO50" s="5"/>
      <c r="AP50" s="5"/>
      <c r="AQ50" s="5"/>
      <c r="AR50" s="5"/>
      <c r="AS50" s="5"/>
      <c r="AT50" s="5"/>
      <c r="AU50" s="5"/>
      <c r="AV50" s="5"/>
      <c r="AW50" s="5"/>
      <c r="AX50" s="5"/>
    </row>
    <row r="51" spans="1:50" ht="15.75" customHeight="1">
      <c r="A51" s="49"/>
      <c r="B51" s="93"/>
      <c r="C51" s="77"/>
      <c r="D51" s="148"/>
      <c r="E51" s="148"/>
      <c r="F51" s="148"/>
      <c r="G51" s="148"/>
      <c r="H51" s="148"/>
      <c r="I51" s="148"/>
      <c r="J51" s="148"/>
      <c r="K51" s="148"/>
      <c r="L51" s="148"/>
      <c r="M51" s="148"/>
      <c r="N51" s="148"/>
      <c r="O51" s="148"/>
      <c r="P51" s="148"/>
      <c r="Q51" s="148"/>
      <c r="R51" s="148"/>
      <c r="S51" s="148"/>
      <c r="T51" s="148"/>
      <c r="U51" s="148"/>
      <c r="V51" s="69"/>
      <c r="W51" s="154"/>
      <c r="X51" s="154"/>
      <c r="Y51" s="154"/>
      <c r="Z51" s="154"/>
      <c r="AA51" s="69"/>
      <c r="AB51" s="69"/>
      <c r="AC51" s="146">
        <f>IF(B51*W51=0,0,ROUND(B51*W51,2))</f>
        <v>0</v>
      </c>
      <c r="AD51" s="146"/>
      <c r="AE51" s="146"/>
      <c r="AF51" s="146"/>
      <c r="AG51" s="146"/>
      <c r="AH51" s="146"/>
      <c r="AI51" s="78">
        <f>IF(AC51=0,"","€")</f>
      </c>
      <c r="AJ51" s="49"/>
      <c r="AK51" s="5"/>
      <c r="AL51" s="79" t="s">
        <v>62</v>
      </c>
      <c r="AM51" s="5"/>
      <c r="AN51" s="5"/>
      <c r="AO51" s="5"/>
      <c r="AP51" s="5"/>
      <c r="AQ51" s="5"/>
      <c r="AR51" s="5"/>
      <c r="AS51" s="5"/>
      <c r="AT51" s="5"/>
      <c r="AU51" s="21" t="s">
        <v>55</v>
      </c>
      <c r="AV51" s="83">
        <v>5</v>
      </c>
      <c r="AW51" s="84" t="s">
        <v>57</v>
      </c>
      <c r="AX51" s="5"/>
    </row>
    <row r="52" spans="1:50" ht="6" customHeight="1">
      <c r="A52" s="49"/>
      <c r="B52" s="69"/>
      <c r="C52" s="69"/>
      <c r="D52" s="69"/>
      <c r="E52" s="69"/>
      <c r="F52" s="69"/>
      <c r="G52" s="69"/>
      <c r="H52" s="69"/>
      <c r="I52" s="69"/>
      <c r="J52" s="69"/>
      <c r="K52" s="69"/>
      <c r="L52" s="52"/>
      <c r="M52" s="52"/>
      <c r="N52" s="52"/>
      <c r="O52" s="52"/>
      <c r="P52" s="52"/>
      <c r="Q52" s="52"/>
      <c r="R52" s="52"/>
      <c r="S52" s="52"/>
      <c r="T52" s="69"/>
      <c r="U52" s="69"/>
      <c r="V52" s="69"/>
      <c r="W52" s="69"/>
      <c r="X52" s="69"/>
      <c r="Y52" s="69"/>
      <c r="Z52" s="69"/>
      <c r="AA52" s="69"/>
      <c r="AB52" s="69"/>
      <c r="AC52" s="147"/>
      <c r="AD52" s="147"/>
      <c r="AE52" s="147"/>
      <c r="AF52" s="147"/>
      <c r="AG52" s="147"/>
      <c r="AH52" s="147"/>
      <c r="AI52" s="70"/>
      <c r="AJ52" s="49"/>
      <c r="AK52" s="5"/>
      <c r="AL52" s="5"/>
      <c r="AM52" s="5"/>
      <c r="AN52" s="5"/>
      <c r="AO52" s="5"/>
      <c r="AP52" s="5"/>
      <c r="AQ52" s="5"/>
      <c r="AR52" s="5"/>
      <c r="AS52" s="5"/>
      <c r="AT52" s="5"/>
      <c r="AU52" s="5"/>
      <c r="AV52" s="5"/>
      <c r="AW52" s="5"/>
      <c r="AX52" s="5"/>
    </row>
    <row r="53" spans="1:50" ht="15.75">
      <c r="A53" s="49"/>
      <c r="B53" s="125" t="s">
        <v>63</v>
      </c>
      <c r="C53" s="125"/>
      <c r="D53" s="125"/>
      <c r="E53" s="125"/>
      <c r="F53" s="125"/>
      <c r="G53" s="125"/>
      <c r="H53" s="125"/>
      <c r="I53" s="125"/>
      <c r="J53" s="125"/>
      <c r="K53" s="125"/>
      <c r="L53" s="125"/>
      <c r="M53" s="125"/>
      <c r="N53" s="125"/>
      <c r="O53" s="125"/>
      <c r="P53" s="52"/>
      <c r="Q53" s="52"/>
      <c r="R53" s="52"/>
      <c r="S53" s="52"/>
      <c r="T53" s="52"/>
      <c r="U53" s="52"/>
      <c r="V53" s="52"/>
      <c r="W53" s="52"/>
      <c r="X53" s="52"/>
      <c r="Y53" s="52"/>
      <c r="Z53" s="52"/>
      <c r="AA53" s="69"/>
      <c r="AB53" s="69"/>
      <c r="AC53" s="52"/>
      <c r="AD53" s="52"/>
      <c r="AE53" s="70"/>
      <c r="AF53" s="70"/>
      <c r="AG53" s="70"/>
      <c r="AH53" s="70"/>
      <c r="AI53" s="70"/>
      <c r="AJ53" s="49"/>
      <c r="AK53" s="5"/>
      <c r="AL53" s="79" t="s">
        <v>64</v>
      </c>
      <c r="AM53" s="5"/>
      <c r="AN53" s="5"/>
      <c r="AO53" s="5"/>
      <c r="AP53" s="5"/>
      <c r="AQ53" s="5"/>
      <c r="AR53" s="5"/>
      <c r="AS53" s="5"/>
      <c r="AT53" s="5"/>
      <c r="AU53" s="21" t="s">
        <v>55</v>
      </c>
      <c r="AV53" s="83">
        <v>13</v>
      </c>
      <c r="AW53" s="84" t="s">
        <v>60</v>
      </c>
      <c r="AX53" s="5"/>
    </row>
    <row r="54" spans="1:50" ht="4.5" customHeight="1">
      <c r="A54" s="49"/>
      <c r="B54" s="69"/>
      <c r="C54" s="69"/>
      <c r="D54" s="69"/>
      <c r="E54" s="69"/>
      <c r="F54" s="69"/>
      <c r="G54" s="69"/>
      <c r="H54" s="69"/>
      <c r="I54" s="69"/>
      <c r="J54" s="69"/>
      <c r="K54" s="69"/>
      <c r="L54" s="69"/>
      <c r="M54" s="69"/>
      <c r="N54" s="69"/>
      <c r="O54" s="69"/>
      <c r="P54" s="52"/>
      <c r="Q54" s="52"/>
      <c r="R54" s="52"/>
      <c r="S54" s="52"/>
      <c r="T54" s="52"/>
      <c r="U54" s="52"/>
      <c r="V54" s="52"/>
      <c r="W54" s="52"/>
      <c r="X54" s="52"/>
      <c r="Y54" s="52"/>
      <c r="Z54" s="52"/>
      <c r="AA54" s="69"/>
      <c r="AB54" s="69"/>
      <c r="AC54" s="52"/>
      <c r="AD54" s="52"/>
      <c r="AE54" s="70"/>
      <c r="AF54" s="70"/>
      <c r="AG54" s="70"/>
      <c r="AH54" s="70"/>
      <c r="AI54" s="70"/>
      <c r="AJ54" s="49"/>
      <c r="AK54" s="5"/>
      <c r="AL54" s="5"/>
      <c r="AM54" s="5"/>
      <c r="AN54" s="5"/>
      <c r="AO54" s="5"/>
      <c r="AP54" s="5"/>
      <c r="AQ54" s="5"/>
      <c r="AR54" s="5"/>
      <c r="AS54" s="5"/>
      <c r="AT54" s="5"/>
      <c r="AU54" s="5"/>
      <c r="AV54" s="5"/>
      <c r="AW54" s="5"/>
      <c r="AX54" s="5"/>
    </row>
    <row r="55" spans="1:50" ht="15.75">
      <c r="A55" s="49"/>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49"/>
      <c r="AK55" s="5"/>
      <c r="AL55" s="79" t="s">
        <v>65</v>
      </c>
      <c r="AM55" s="5"/>
      <c r="AN55" s="5"/>
      <c r="AO55" s="5"/>
      <c r="AP55" s="5"/>
      <c r="AQ55" s="5"/>
      <c r="AR55" s="5"/>
      <c r="AS55" s="5"/>
      <c r="AT55" s="5"/>
      <c r="AU55" s="21" t="s">
        <v>55</v>
      </c>
      <c r="AV55" s="83">
        <v>102</v>
      </c>
      <c r="AW55" s="84" t="s">
        <v>49</v>
      </c>
      <c r="AX55" s="5"/>
    </row>
    <row r="56" spans="1:50" ht="6" customHeight="1">
      <c r="A56" s="49"/>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49"/>
      <c r="AK56" s="5"/>
      <c r="AL56" s="5"/>
      <c r="AM56" s="5"/>
      <c r="AN56" s="5"/>
      <c r="AO56" s="5"/>
      <c r="AP56" s="5"/>
      <c r="AQ56" s="5"/>
      <c r="AR56" s="5"/>
      <c r="AS56" s="5"/>
      <c r="AT56" s="5"/>
      <c r="AU56" s="5"/>
      <c r="AV56" s="5"/>
      <c r="AW56" s="5"/>
      <c r="AX56" s="5"/>
    </row>
    <row r="57" spans="1:50" ht="15.75">
      <c r="A57" s="49"/>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49"/>
      <c r="AK57" s="5"/>
      <c r="AL57" s="79" t="s">
        <v>66</v>
      </c>
      <c r="AM57" s="5"/>
      <c r="AN57" s="5"/>
      <c r="AO57" s="5"/>
      <c r="AP57" s="5"/>
      <c r="AQ57" s="5"/>
      <c r="AR57" s="5"/>
      <c r="AS57" s="5"/>
      <c r="AT57" s="5"/>
      <c r="AU57" s="21" t="s">
        <v>55</v>
      </c>
      <c r="AV57" s="83">
        <v>49</v>
      </c>
      <c r="AW57" s="84" t="s">
        <v>49</v>
      </c>
      <c r="AX57" s="5"/>
    </row>
    <row r="58" spans="1:50" ht="6" customHeight="1">
      <c r="A58" s="49"/>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49"/>
      <c r="AK58" s="5"/>
      <c r="AL58" s="5"/>
      <c r="AM58" s="5"/>
      <c r="AN58" s="5"/>
      <c r="AO58" s="5"/>
      <c r="AP58" s="5"/>
      <c r="AQ58" s="5"/>
      <c r="AR58" s="5"/>
      <c r="AS58" s="5"/>
      <c r="AT58" s="5"/>
      <c r="AU58" s="5"/>
      <c r="AV58" s="5"/>
      <c r="AW58" s="5"/>
      <c r="AX58" s="5"/>
    </row>
    <row r="59" spans="1:50" ht="15.75">
      <c r="A59" s="49"/>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49"/>
      <c r="AK59" s="75" t="s">
        <v>67</v>
      </c>
      <c r="AL59" s="75"/>
      <c r="AM59" s="5"/>
      <c r="AN59" s="5"/>
      <c r="AO59" s="5"/>
      <c r="AP59" s="5"/>
      <c r="AQ59" s="5"/>
      <c r="AR59" s="5"/>
      <c r="AS59" s="5"/>
      <c r="AT59" s="5"/>
      <c r="AU59" s="21"/>
      <c r="AV59" s="84"/>
      <c r="AW59" s="5"/>
      <c r="AX59" s="5"/>
    </row>
    <row r="60" spans="1:50" ht="4.5" customHeight="1">
      <c r="A60" s="49"/>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49"/>
      <c r="AK60" s="5"/>
      <c r="AL60" s="5"/>
      <c r="AM60" s="5"/>
      <c r="AN60" s="5"/>
      <c r="AO60" s="5"/>
      <c r="AP60" s="5"/>
      <c r="AQ60" s="5"/>
      <c r="AR60" s="5"/>
      <c r="AS60" s="5"/>
      <c r="AT60" s="5"/>
      <c r="AU60" s="5"/>
      <c r="AV60" s="5"/>
      <c r="AW60" s="5"/>
      <c r="AX60" s="5"/>
    </row>
    <row r="61" spans="1:50" ht="16.5" thickBot="1">
      <c r="A61" s="49"/>
      <c r="B61" s="126">
        <f>IF(AC61&gt;0,"Gesamtsumme einschließlich der ermittelten Werte des Gartens:",IF(AC61&lt;0,"Fehlbetrag:",""))</f>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69"/>
      <c r="AB61" s="69"/>
      <c r="AC61" s="127">
        <f>SUM(-AB12,-AB14,-AB16,-AB18,-AC31,-AC33,-AC35,-AC37,-AC39,-AC41,-AC43,-AC45,-AC47,-AC49,-AC51,AE3)</f>
        <v>0</v>
      </c>
      <c r="AD61" s="127"/>
      <c r="AE61" s="127"/>
      <c r="AF61" s="127"/>
      <c r="AG61" s="127"/>
      <c r="AH61" s="127"/>
      <c r="AI61" s="95">
        <f>IF(AC61=0,"","€")</f>
      </c>
      <c r="AJ61" s="49"/>
      <c r="AK61" s="5"/>
      <c r="AL61" s="79" t="s">
        <v>68</v>
      </c>
      <c r="AM61" s="5"/>
      <c r="AN61" s="5"/>
      <c r="AO61" s="5"/>
      <c r="AP61" s="5"/>
      <c r="AQ61" s="5"/>
      <c r="AR61" s="5"/>
      <c r="AS61" s="5"/>
      <c r="AT61" s="5"/>
      <c r="AU61" s="21" t="s">
        <v>55</v>
      </c>
      <c r="AV61" s="83">
        <v>26</v>
      </c>
      <c r="AW61" s="84" t="s">
        <v>69</v>
      </c>
      <c r="AX61" s="5"/>
    </row>
    <row r="62" spans="1:50" ht="4.5" customHeight="1" thickTop="1">
      <c r="A62" s="49"/>
      <c r="B62" s="69"/>
      <c r="C62" s="69"/>
      <c r="D62" s="69"/>
      <c r="E62" s="69"/>
      <c r="F62" s="69"/>
      <c r="G62" s="69"/>
      <c r="H62" s="69"/>
      <c r="I62" s="69"/>
      <c r="J62" s="69"/>
      <c r="K62" s="69"/>
      <c r="L62" s="52"/>
      <c r="M62" s="52"/>
      <c r="N62" s="52"/>
      <c r="O62" s="52"/>
      <c r="P62" s="52"/>
      <c r="Q62" s="52"/>
      <c r="R62" s="52"/>
      <c r="S62" s="52"/>
      <c r="T62" s="69"/>
      <c r="U62" s="69"/>
      <c r="V62" s="69"/>
      <c r="W62" s="69"/>
      <c r="X62" s="69"/>
      <c r="Y62" s="69"/>
      <c r="Z62" s="69"/>
      <c r="AA62" s="69"/>
      <c r="AB62" s="69"/>
      <c r="AC62" s="52"/>
      <c r="AD62" s="52"/>
      <c r="AE62" s="70"/>
      <c r="AF62" s="70"/>
      <c r="AG62" s="70"/>
      <c r="AH62" s="70"/>
      <c r="AI62" s="70"/>
      <c r="AJ62" s="49"/>
      <c r="AK62" s="5"/>
      <c r="AL62" s="5"/>
      <c r="AM62" s="5"/>
      <c r="AN62" s="5"/>
      <c r="AO62" s="5"/>
      <c r="AP62" s="5"/>
      <c r="AQ62" s="5"/>
      <c r="AR62" s="5"/>
      <c r="AS62" s="5"/>
      <c r="AT62" s="5"/>
      <c r="AU62" s="5"/>
      <c r="AV62" s="5"/>
      <c r="AW62" s="5"/>
      <c r="AX62" s="5"/>
    </row>
    <row r="63" spans="1:50" ht="20.25">
      <c r="A63" s="49"/>
      <c r="B63" s="123" t="s">
        <v>70</v>
      </c>
      <c r="C63" s="123"/>
      <c r="D63" s="123"/>
      <c r="E63" s="123"/>
      <c r="F63" s="123"/>
      <c r="G63" s="123"/>
      <c r="H63" s="123"/>
      <c r="I63" s="124"/>
      <c r="J63" s="124"/>
      <c r="K63" s="124"/>
      <c r="L63" s="124"/>
      <c r="M63" s="32"/>
      <c r="N63" s="32"/>
      <c r="O63" s="32"/>
      <c r="P63" s="128"/>
      <c r="Q63" s="128"/>
      <c r="R63" s="128"/>
      <c r="S63" s="128"/>
      <c r="T63" s="128"/>
      <c r="U63" s="128"/>
      <c r="V63" s="128"/>
      <c r="W63" s="128"/>
      <c r="X63" s="128"/>
      <c r="Y63" s="96"/>
      <c r="Z63" s="96"/>
      <c r="AA63" s="129"/>
      <c r="AB63" s="129"/>
      <c r="AC63" s="129"/>
      <c r="AD63" s="129"/>
      <c r="AE63" s="129"/>
      <c r="AF63" s="129"/>
      <c r="AG63" s="129"/>
      <c r="AH63" s="129"/>
      <c r="AI63" s="97"/>
      <c r="AJ63" s="49"/>
      <c r="AK63" s="5"/>
      <c r="AL63" s="98" t="s">
        <v>71</v>
      </c>
      <c r="AM63" s="5"/>
      <c r="AN63" s="5"/>
      <c r="AO63" s="5"/>
      <c r="AP63" s="5"/>
      <c r="AQ63" s="5"/>
      <c r="AR63" s="5"/>
      <c r="AS63" s="5"/>
      <c r="AT63" s="5"/>
      <c r="AU63" s="99" t="s">
        <v>55</v>
      </c>
      <c r="AV63" s="83">
        <v>10</v>
      </c>
      <c r="AW63" s="84" t="s">
        <v>69</v>
      </c>
      <c r="AX63" s="5"/>
    </row>
    <row r="64" spans="1:50" ht="15.75">
      <c r="A64" s="49"/>
      <c r="B64" s="96"/>
      <c r="C64" s="96"/>
      <c r="D64" s="96"/>
      <c r="E64" s="96"/>
      <c r="F64" s="96"/>
      <c r="G64" s="96"/>
      <c r="H64" s="96"/>
      <c r="I64" s="96"/>
      <c r="J64" s="96"/>
      <c r="K64" s="96"/>
      <c r="L64" s="32"/>
      <c r="M64" s="32"/>
      <c r="N64" s="32"/>
      <c r="O64" s="32"/>
      <c r="P64" s="200"/>
      <c r="Q64" s="200"/>
      <c r="R64" s="200"/>
      <c r="S64" s="200"/>
      <c r="T64" s="200"/>
      <c r="U64" s="200"/>
      <c r="V64" s="199" t="s">
        <v>72</v>
      </c>
      <c r="W64" s="199"/>
      <c r="X64" s="199"/>
      <c r="Y64" s="199"/>
      <c r="Z64" s="199"/>
      <c r="AA64" s="199"/>
      <c r="AB64" s="199"/>
      <c r="AC64" s="130"/>
      <c r="AD64" s="130"/>
      <c r="AE64" s="130"/>
      <c r="AF64" s="130"/>
      <c r="AG64" s="130"/>
      <c r="AH64" s="130"/>
      <c r="AI64" s="97"/>
      <c r="AJ64" s="49"/>
      <c r="AK64" s="5"/>
      <c r="AL64" s="101" t="s">
        <v>73</v>
      </c>
      <c r="AM64" s="5"/>
      <c r="AN64" s="5"/>
      <c r="AO64" s="5"/>
      <c r="AP64" s="5"/>
      <c r="AQ64" s="5"/>
      <c r="AR64" s="5"/>
      <c r="AS64" s="5"/>
      <c r="AT64" s="5"/>
      <c r="AU64" s="21"/>
      <c r="AV64" s="5"/>
      <c r="AW64" s="5"/>
      <c r="AX64" s="5"/>
    </row>
    <row r="65" spans="1:50" ht="7.5" customHeight="1">
      <c r="A65" s="49"/>
      <c r="B65" s="69"/>
      <c r="C65" s="69"/>
      <c r="D65" s="69"/>
      <c r="E65" s="69"/>
      <c r="F65" s="69"/>
      <c r="G65" s="69"/>
      <c r="H65" s="69"/>
      <c r="I65" s="69"/>
      <c r="J65" s="69"/>
      <c r="K65" s="69"/>
      <c r="L65" s="52"/>
      <c r="M65" s="52"/>
      <c r="N65" s="52"/>
      <c r="O65" s="52"/>
      <c r="P65" s="74"/>
      <c r="Q65" s="74"/>
      <c r="R65" s="74"/>
      <c r="S65" s="74"/>
      <c r="T65" s="74"/>
      <c r="U65" s="74"/>
      <c r="V65" s="100"/>
      <c r="W65" s="100"/>
      <c r="X65" s="100"/>
      <c r="Y65" s="100"/>
      <c r="Z65" s="100"/>
      <c r="AA65" s="100"/>
      <c r="AB65" s="100"/>
      <c r="AC65" s="102"/>
      <c r="AD65" s="102"/>
      <c r="AE65" s="102"/>
      <c r="AF65" s="102"/>
      <c r="AG65" s="102"/>
      <c r="AH65" s="70"/>
      <c r="AI65" s="70"/>
      <c r="AJ65" s="49"/>
      <c r="AK65" s="5"/>
      <c r="AL65" s="5"/>
      <c r="AM65" s="5"/>
      <c r="AN65" s="5"/>
      <c r="AO65" s="5"/>
      <c r="AP65" s="5"/>
      <c r="AQ65" s="5"/>
      <c r="AR65" s="5"/>
      <c r="AS65" s="5"/>
      <c r="AT65" s="5"/>
      <c r="AU65" s="5"/>
      <c r="AV65" s="5"/>
      <c r="AW65" s="5"/>
      <c r="AX65" s="5"/>
    </row>
    <row r="66" spans="1:50" ht="15.75">
      <c r="A66" s="49"/>
      <c r="B66" s="123" t="s">
        <v>74</v>
      </c>
      <c r="C66" s="123"/>
      <c r="D66" s="123"/>
      <c r="E66" s="123"/>
      <c r="F66" s="123"/>
      <c r="G66" s="123"/>
      <c r="H66" s="124"/>
      <c r="I66" s="124"/>
      <c r="J66" s="124"/>
      <c r="K66" s="124"/>
      <c r="L66" s="124"/>
      <c r="M66" s="124"/>
      <c r="N66" s="32"/>
      <c r="O66" s="32"/>
      <c r="P66" s="52" t="s">
        <v>75</v>
      </c>
      <c r="Q66" s="124"/>
      <c r="R66" s="124"/>
      <c r="S66" s="124"/>
      <c r="T66" s="124"/>
      <c r="U66" s="124"/>
      <c r="V66" s="124"/>
      <c r="W66" s="124"/>
      <c r="X66" s="124"/>
      <c r="Y66" s="96"/>
      <c r="Z66" s="96"/>
      <c r="AA66" s="69" t="s">
        <v>75</v>
      </c>
      <c r="AB66" s="124"/>
      <c r="AC66" s="124"/>
      <c r="AD66" s="124"/>
      <c r="AE66" s="124"/>
      <c r="AF66" s="124"/>
      <c r="AG66" s="124"/>
      <c r="AH66" s="124"/>
      <c r="AI66" s="97"/>
      <c r="AJ66" s="49"/>
      <c r="AK66" s="5"/>
      <c r="AL66" s="5"/>
      <c r="AM66" s="5"/>
      <c r="AN66" s="5"/>
      <c r="AO66" s="5"/>
      <c r="AP66" s="5"/>
      <c r="AQ66" s="5"/>
      <c r="AR66" s="5"/>
      <c r="AS66" s="5"/>
      <c r="AT66" s="5"/>
      <c r="AU66" s="5"/>
      <c r="AV66" s="5"/>
      <c r="AW66" s="5"/>
      <c r="AX66" s="5"/>
    </row>
    <row r="67" spans="1:50" ht="7.5" customHeight="1">
      <c r="A67" s="49"/>
      <c r="B67" s="96"/>
      <c r="C67" s="96"/>
      <c r="D67" s="96"/>
      <c r="E67" s="96"/>
      <c r="F67" s="96"/>
      <c r="G67" s="96"/>
      <c r="H67" s="96"/>
      <c r="I67" s="96"/>
      <c r="J67" s="96"/>
      <c r="K67" s="96"/>
      <c r="L67" s="32"/>
      <c r="M67" s="32"/>
      <c r="N67" s="32"/>
      <c r="O67" s="32"/>
      <c r="P67" s="32"/>
      <c r="Q67" s="32"/>
      <c r="R67" s="32"/>
      <c r="S67" s="32"/>
      <c r="T67" s="96"/>
      <c r="U67" s="96"/>
      <c r="V67" s="96"/>
      <c r="W67" s="96"/>
      <c r="X67" s="96"/>
      <c r="Y67" s="96"/>
      <c r="Z67" s="96"/>
      <c r="AA67" s="96"/>
      <c r="AB67" s="96"/>
      <c r="AC67" s="32"/>
      <c r="AD67" s="32"/>
      <c r="AE67" s="97"/>
      <c r="AF67" s="97"/>
      <c r="AG67" s="97"/>
      <c r="AH67" s="97"/>
      <c r="AI67" s="97"/>
      <c r="AJ67" s="49"/>
      <c r="AK67" s="5"/>
      <c r="AL67" s="5"/>
      <c r="AM67" s="5"/>
      <c r="AN67" s="5"/>
      <c r="AO67" s="5"/>
      <c r="AP67" s="5"/>
      <c r="AQ67" s="5"/>
      <c r="AR67" s="5"/>
      <c r="AS67" s="5"/>
      <c r="AT67" s="5"/>
      <c r="AU67" s="5"/>
      <c r="AV67" s="5"/>
      <c r="AW67" s="5"/>
      <c r="AX67" s="5"/>
    </row>
    <row r="68" spans="1:50" ht="15.75">
      <c r="A68" s="49"/>
      <c r="B68" s="96"/>
      <c r="C68" s="96"/>
      <c r="D68" s="96"/>
      <c r="E68" s="96"/>
      <c r="F68" s="96"/>
      <c r="G68" s="132"/>
      <c r="H68" s="132"/>
      <c r="I68" s="132"/>
      <c r="J68" s="132"/>
      <c r="K68" s="132"/>
      <c r="L68" s="132"/>
      <c r="M68" s="132"/>
      <c r="N68" s="32"/>
      <c r="O68" s="32"/>
      <c r="P68" s="132"/>
      <c r="Q68" s="132"/>
      <c r="R68" s="132"/>
      <c r="S68" s="132"/>
      <c r="T68" s="132"/>
      <c r="U68" s="132"/>
      <c r="V68" s="132"/>
      <c r="W68" s="132"/>
      <c r="X68" s="132"/>
      <c r="Y68" s="96"/>
      <c r="Z68" s="96"/>
      <c r="AA68" s="132"/>
      <c r="AB68" s="132"/>
      <c r="AC68" s="132"/>
      <c r="AD68" s="132"/>
      <c r="AE68" s="132"/>
      <c r="AF68" s="132"/>
      <c r="AG68" s="132"/>
      <c r="AH68" s="97"/>
      <c r="AI68" s="97"/>
      <c r="AJ68" s="49"/>
      <c r="AK68" s="5"/>
      <c r="AL68" s="5"/>
      <c r="AM68" s="5"/>
      <c r="AN68" s="5"/>
      <c r="AO68" s="5"/>
      <c r="AP68" s="5"/>
      <c r="AQ68" s="5"/>
      <c r="AR68" s="5"/>
      <c r="AS68" s="5"/>
      <c r="AT68" s="5"/>
      <c r="AU68" s="5"/>
      <c r="AV68" s="5"/>
      <c r="AW68" s="5"/>
      <c r="AX68" s="5"/>
    </row>
    <row r="69" spans="1:50" ht="12.75" customHeight="1">
      <c r="A69" s="49"/>
      <c r="B69" s="96"/>
      <c r="C69" s="96"/>
      <c r="D69" s="96"/>
      <c r="E69" s="96"/>
      <c r="F69" s="96"/>
      <c r="G69" s="198" t="s">
        <v>76</v>
      </c>
      <c r="H69" s="198"/>
      <c r="I69" s="198"/>
      <c r="J69" s="198"/>
      <c r="K69" s="198"/>
      <c r="L69" s="198"/>
      <c r="M69" s="198"/>
      <c r="N69" s="32"/>
      <c r="O69" s="32"/>
      <c r="P69" s="198" t="s">
        <v>77</v>
      </c>
      <c r="Q69" s="198"/>
      <c r="R69" s="198"/>
      <c r="S69" s="198"/>
      <c r="T69" s="198"/>
      <c r="U69" s="198"/>
      <c r="V69" s="198"/>
      <c r="W69" s="198"/>
      <c r="X69" s="198"/>
      <c r="Y69" s="96"/>
      <c r="Z69" s="96"/>
      <c r="AA69" s="198" t="s">
        <v>78</v>
      </c>
      <c r="AB69" s="198"/>
      <c r="AC69" s="198"/>
      <c r="AD69" s="198"/>
      <c r="AE69" s="198"/>
      <c r="AF69" s="198"/>
      <c r="AG69" s="198"/>
      <c r="AH69" s="97"/>
      <c r="AI69" s="97"/>
      <c r="AJ69" s="49"/>
      <c r="AK69" s="5"/>
      <c r="AL69" s="5"/>
      <c r="AM69" s="5"/>
      <c r="AN69" s="5"/>
      <c r="AO69" s="5"/>
      <c r="AP69" s="5"/>
      <c r="AQ69" s="5"/>
      <c r="AR69" s="5"/>
      <c r="AS69" s="5"/>
      <c r="AT69" s="5"/>
      <c r="AU69" s="5"/>
      <c r="AV69" s="5"/>
      <c r="AW69" s="5"/>
      <c r="AX69" s="5"/>
    </row>
    <row r="70" spans="1:50" ht="12.75" customHeight="1">
      <c r="A70" s="49"/>
      <c r="B70" s="96"/>
      <c r="C70" s="96"/>
      <c r="D70" s="96"/>
      <c r="E70" s="96"/>
      <c r="F70" s="96"/>
      <c r="G70" s="103"/>
      <c r="H70" s="103"/>
      <c r="I70" s="103"/>
      <c r="J70" s="103"/>
      <c r="K70" s="103"/>
      <c r="L70" s="103"/>
      <c r="M70" s="103"/>
      <c r="N70" s="32"/>
      <c r="O70" s="32"/>
      <c r="P70" s="103"/>
      <c r="Q70" s="103"/>
      <c r="R70" s="103"/>
      <c r="S70" s="103"/>
      <c r="T70" s="103"/>
      <c r="U70" s="103"/>
      <c r="V70" s="103"/>
      <c r="W70" s="103"/>
      <c r="X70" s="103"/>
      <c r="Y70" s="96"/>
      <c r="Z70" s="96"/>
      <c r="AA70" s="103"/>
      <c r="AB70" s="103"/>
      <c r="AC70" s="103"/>
      <c r="AD70" s="103"/>
      <c r="AE70" s="103"/>
      <c r="AF70" s="103"/>
      <c r="AG70" s="103"/>
      <c r="AH70" s="97"/>
      <c r="AI70" s="97"/>
      <c r="AJ70" s="49"/>
      <c r="AK70" s="5"/>
      <c r="AL70" s="5"/>
      <c r="AM70" s="5"/>
      <c r="AN70" s="5"/>
      <c r="AO70" s="5"/>
      <c r="AP70" s="5"/>
      <c r="AQ70" s="5"/>
      <c r="AR70" s="5"/>
      <c r="AS70" s="5"/>
      <c r="AT70" s="5"/>
      <c r="AU70" s="5"/>
      <c r="AV70" s="5"/>
      <c r="AW70" s="5"/>
      <c r="AX70" s="5"/>
    </row>
    <row r="71" spans="1:50" ht="15" customHeight="1">
      <c r="A71" s="104"/>
      <c r="B71" s="201" t="s">
        <v>81</v>
      </c>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105"/>
      <c r="AK71" s="105"/>
      <c r="AL71" s="5"/>
      <c r="AM71" s="5"/>
      <c r="AN71" s="5"/>
      <c r="AO71" s="5"/>
      <c r="AP71" s="5"/>
      <c r="AQ71" s="5"/>
      <c r="AR71" s="5"/>
      <c r="AS71" s="5"/>
      <c r="AT71" s="5"/>
      <c r="AU71" s="5"/>
      <c r="AV71" s="5"/>
      <c r="AW71" s="5"/>
      <c r="AX71" s="5"/>
    </row>
    <row r="72" spans="1:50" ht="15" customHeight="1">
      <c r="A72" s="104"/>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105"/>
      <c r="AK72" s="105"/>
      <c r="AL72" s="5"/>
      <c r="AM72" s="5"/>
      <c r="AN72" s="5"/>
      <c r="AO72" s="5"/>
      <c r="AP72" s="5"/>
      <c r="AQ72" s="5"/>
      <c r="AR72" s="5"/>
      <c r="AS72" s="5"/>
      <c r="AT72" s="5"/>
      <c r="AU72" s="5"/>
      <c r="AV72" s="5"/>
      <c r="AW72" s="5"/>
      <c r="AX72" s="5"/>
    </row>
    <row r="73" spans="1:50" ht="6" customHeight="1">
      <c r="A73" s="49"/>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105"/>
      <c r="AK73" s="105"/>
      <c r="AL73" s="5"/>
      <c r="AM73" s="5"/>
      <c r="AN73" s="5"/>
      <c r="AO73" s="5"/>
      <c r="AP73" s="5"/>
      <c r="AQ73" s="5"/>
      <c r="AR73" s="5"/>
      <c r="AS73" s="5"/>
      <c r="AT73" s="5"/>
      <c r="AU73" s="5"/>
      <c r="AV73" s="5"/>
      <c r="AW73" s="5"/>
      <c r="AX73" s="5"/>
    </row>
    <row r="74" spans="1:50" ht="3.75" customHeight="1">
      <c r="A74" s="49"/>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49"/>
      <c r="AK74" s="5"/>
      <c r="AL74" s="5"/>
      <c r="AM74" s="5"/>
      <c r="AN74" s="5"/>
      <c r="AO74" s="5"/>
      <c r="AP74" s="5"/>
      <c r="AQ74" s="5"/>
      <c r="AR74" s="5"/>
      <c r="AS74" s="5"/>
      <c r="AT74" s="5"/>
      <c r="AU74" s="5"/>
      <c r="AV74" s="5"/>
      <c r="AW74" s="5"/>
      <c r="AX74" s="5"/>
    </row>
    <row r="75" spans="2:50" ht="12.75" customHeight="1">
      <c r="B75" s="189" t="s">
        <v>107</v>
      </c>
      <c r="C75" s="190"/>
      <c r="D75" s="190"/>
      <c r="E75" s="190"/>
      <c r="F75" s="190"/>
      <c r="G75" s="190"/>
      <c r="H75" s="190"/>
      <c r="I75" s="190"/>
      <c r="J75" s="190"/>
      <c r="K75" s="190"/>
      <c r="L75" s="190"/>
      <c r="M75" s="190"/>
      <c r="N75" s="190"/>
      <c r="O75" s="190"/>
      <c r="P75" s="190"/>
      <c r="Q75" s="190"/>
      <c r="R75" s="191"/>
      <c r="S75" s="49"/>
      <c r="T75" s="49"/>
      <c r="U75" s="49"/>
      <c r="V75" s="49"/>
      <c r="W75" s="49"/>
      <c r="X75" s="49"/>
      <c r="Y75" s="49"/>
      <c r="Z75" s="49"/>
      <c r="AA75" s="49"/>
      <c r="AB75" s="49"/>
      <c r="AC75" s="49"/>
      <c r="AD75" s="49"/>
      <c r="AE75" s="49"/>
      <c r="AF75" s="49"/>
      <c r="AG75" s="49"/>
      <c r="AH75" s="49"/>
      <c r="AI75" s="49"/>
      <c r="AK75" s="5"/>
      <c r="AL75" s="5"/>
      <c r="AM75" s="5"/>
      <c r="AN75" s="5"/>
      <c r="AO75" s="5"/>
      <c r="AP75" s="5"/>
      <c r="AQ75" s="5"/>
      <c r="AR75" s="5"/>
      <c r="AS75" s="5"/>
      <c r="AT75" s="5"/>
      <c r="AU75" s="5"/>
      <c r="AV75" s="5"/>
      <c r="AW75" s="5"/>
      <c r="AX75" s="5"/>
    </row>
    <row r="76" spans="2:50" ht="15.75">
      <c r="B76" s="192"/>
      <c r="C76" s="193"/>
      <c r="D76" s="193"/>
      <c r="E76" s="193"/>
      <c r="F76" s="193"/>
      <c r="G76" s="193"/>
      <c r="H76" s="193"/>
      <c r="I76" s="193"/>
      <c r="J76" s="193"/>
      <c r="K76" s="193"/>
      <c r="L76" s="193"/>
      <c r="M76" s="193"/>
      <c r="N76" s="193"/>
      <c r="O76" s="193"/>
      <c r="P76" s="193"/>
      <c r="Q76" s="193"/>
      <c r="R76" s="194"/>
      <c r="S76" s="49"/>
      <c r="T76" s="49"/>
      <c r="U76" s="49"/>
      <c r="V76" s="49"/>
      <c r="W76" s="49"/>
      <c r="X76" s="49"/>
      <c r="Y76" s="49"/>
      <c r="Z76" s="49"/>
      <c r="AA76" s="49"/>
      <c r="AB76" s="49"/>
      <c r="AC76" s="49"/>
      <c r="AD76" s="49"/>
      <c r="AE76" s="49"/>
      <c r="AF76" s="49"/>
      <c r="AG76" s="49"/>
      <c r="AH76" s="49"/>
      <c r="AI76" s="49"/>
      <c r="AK76" s="5"/>
      <c r="AL76" s="5"/>
      <c r="AM76" s="5"/>
      <c r="AN76" s="5"/>
      <c r="AO76" s="5"/>
      <c r="AP76" s="5"/>
      <c r="AQ76" s="5"/>
      <c r="AR76" s="5"/>
      <c r="AS76" s="5"/>
      <c r="AT76" s="5"/>
      <c r="AU76" s="5"/>
      <c r="AV76" s="5"/>
      <c r="AW76" s="5"/>
      <c r="AX76" s="5"/>
    </row>
    <row r="77" spans="2:50" ht="15.75">
      <c r="B77" s="192"/>
      <c r="C77" s="193"/>
      <c r="D77" s="193"/>
      <c r="E77" s="193"/>
      <c r="F77" s="193"/>
      <c r="G77" s="193"/>
      <c r="H77" s="193"/>
      <c r="I77" s="193"/>
      <c r="J77" s="193"/>
      <c r="K77" s="193"/>
      <c r="L77" s="193"/>
      <c r="M77" s="193"/>
      <c r="N77" s="193"/>
      <c r="O77" s="193"/>
      <c r="P77" s="193"/>
      <c r="Q77" s="193"/>
      <c r="R77" s="194"/>
      <c r="S77" s="49"/>
      <c r="T77" s="49"/>
      <c r="U77" s="49"/>
      <c r="V77" s="49"/>
      <c r="W77" s="49"/>
      <c r="X77" s="49"/>
      <c r="Y77" s="49"/>
      <c r="Z77" s="49"/>
      <c r="AA77" s="49"/>
      <c r="AB77" s="49"/>
      <c r="AC77" s="49"/>
      <c r="AD77" s="49"/>
      <c r="AE77" s="49"/>
      <c r="AF77" s="49"/>
      <c r="AG77" s="49"/>
      <c r="AH77" s="49"/>
      <c r="AI77" s="49"/>
      <c r="AK77" s="5"/>
      <c r="AL77" s="5"/>
      <c r="AM77" s="5"/>
      <c r="AN77" s="5"/>
      <c r="AO77" s="5"/>
      <c r="AP77" s="5"/>
      <c r="AQ77" s="5"/>
      <c r="AR77" s="5"/>
      <c r="AS77" s="5"/>
      <c r="AT77" s="5"/>
      <c r="AU77" s="5"/>
      <c r="AV77" s="5"/>
      <c r="AW77" s="5"/>
      <c r="AX77" s="5"/>
    </row>
    <row r="78" spans="2:50" ht="15.75">
      <c r="B78" s="195"/>
      <c r="C78" s="196"/>
      <c r="D78" s="196"/>
      <c r="E78" s="196"/>
      <c r="F78" s="196"/>
      <c r="G78" s="196"/>
      <c r="H78" s="196"/>
      <c r="I78" s="196"/>
      <c r="J78" s="196"/>
      <c r="K78" s="196"/>
      <c r="L78" s="196"/>
      <c r="M78" s="196"/>
      <c r="N78" s="196"/>
      <c r="O78" s="196"/>
      <c r="P78" s="196"/>
      <c r="Q78" s="196"/>
      <c r="R78" s="197"/>
      <c r="S78" s="49"/>
      <c r="T78" s="49"/>
      <c r="U78" s="49"/>
      <c r="V78" s="49"/>
      <c r="W78" s="49"/>
      <c r="X78" s="49"/>
      <c r="Y78" s="49"/>
      <c r="Z78" s="49"/>
      <c r="AA78" s="49"/>
      <c r="AB78" s="49"/>
      <c r="AC78" s="49"/>
      <c r="AD78" s="49"/>
      <c r="AE78" s="49"/>
      <c r="AF78" s="49"/>
      <c r="AG78" s="49"/>
      <c r="AH78" s="49"/>
      <c r="AI78" s="49"/>
      <c r="AK78" s="5"/>
      <c r="AL78" s="5"/>
      <c r="AM78" s="5"/>
      <c r="AN78" s="5"/>
      <c r="AO78" s="5"/>
      <c r="AP78" s="5"/>
      <c r="AQ78" s="5"/>
      <c r="AR78" s="5"/>
      <c r="AS78" s="5"/>
      <c r="AT78" s="5"/>
      <c r="AU78" s="5"/>
      <c r="AV78" s="5"/>
      <c r="AW78" s="5"/>
      <c r="AX78" s="5"/>
    </row>
    <row r="79" spans="37:50" ht="6" customHeight="1">
      <c r="AK79" s="5"/>
      <c r="AL79" s="5"/>
      <c r="AM79" s="5"/>
      <c r="AN79" s="5"/>
      <c r="AO79" s="5"/>
      <c r="AP79" s="5"/>
      <c r="AQ79" s="5"/>
      <c r="AR79" s="5"/>
      <c r="AS79" s="5"/>
      <c r="AT79" s="5"/>
      <c r="AU79" s="5"/>
      <c r="AV79" s="5"/>
      <c r="AW79" s="5"/>
      <c r="AX79" s="5"/>
    </row>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5" customHeight="1"/>
    <row r="93" ht="12.75"/>
    <row r="94" ht="12.75"/>
  </sheetData>
  <sheetProtection password="B896" sheet="1" formatCells="0" formatColumns="0" formatRows="0" insertColumns="0" insertRows="0" insertHyperlinks="0" deleteColumns="0" deleteRows="0" selectLockedCells="1" sort="0" autoFilter="0" pivotTables="0"/>
  <mergeCells count="129">
    <mergeCell ref="AE3:AH3"/>
    <mergeCell ref="AW3:AW5"/>
    <mergeCell ref="AQ3:AQ5"/>
    <mergeCell ref="AM3:AN3"/>
    <mergeCell ref="AR3:AS3"/>
    <mergeCell ref="AU4:AU5"/>
    <mergeCell ref="AV4:AV5"/>
    <mergeCell ref="J18:J19"/>
    <mergeCell ref="T18:AA19"/>
    <mergeCell ref="AB18:AI19"/>
    <mergeCell ref="AC52:AH52"/>
    <mergeCell ref="D51:U51"/>
    <mergeCell ref="W51:Z51"/>
    <mergeCell ref="AC51:AH51"/>
    <mergeCell ref="B18:G19"/>
    <mergeCell ref="K18:L19"/>
    <mergeCell ref="AC46:AH46"/>
    <mergeCell ref="W30:Z30"/>
    <mergeCell ref="W39:Z39"/>
    <mergeCell ref="B28:M28"/>
    <mergeCell ref="D31:U31"/>
    <mergeCell ref="W31:Z31"/>
    <mergeCell ref="D33:U33"/>
    <mergeCell ref="W33:Z33"/>
    <mergeCell ref="D39:U39"/>
    <mergeCell ref="W35:Z35"/>
    <mergeCell ref="W37:Z37"/>
    <mergeCell ref="AC45:AH45"/>
    <mergeCell ref="AC49:AH49"/>
    <mergeCell ref="AC41:AH41"/>
    <mergeCell ref="H18:I19"/>
    <mergeCell ref="AC31:AH31"/>
    <mergeCell ref="AC33:AH33"/>
    <mergeCell ref="B21:O21"/>
    <mergeCell ref="B22:AI26"/>
    <mergeCell ref="M18:M19"/>
    <mergeCell ref="N18:O19"/>
    <mergeCell ref="W45:Z45"/>
    <mergeCell ref="W49:Z49"/>
    <mergeCell ref="D50:U50"/>
    <mergeCell ref="T11:AA11"/>
    <mergeCell ref="T12:AA13"/>
    <mergeCell ref="AB12:AI13"/>
    <mergeCell ref="AC50:AH50"/>
    <mergeCell ref="AC40:AH40"/>
    <mergeCell ref="AC42:AH42"/>
    <mergeCell ref="AC44:AH44"/>
    <mergeCell ref="AC38:AH38"/>
    <mergeCell ref="D47:U47"/>
    <mergeCell ref="W47:Z47"/>
    <mergeCell ref="AC43:AH43"/>
    <mergeCell ref="B71:AI73"/>
    <mergeCell ref="D41:U41"/>
    <mergeCell ref="W41:Z41"/>
    <mergeCell ref="D43:U43"/>
    <mergeCell ref="W43:Z43"/>
    <mergeCell ref="AC47:AH47"/>
    <mergeCell ref="AC48:AH48"/>
    <mergeCell ref="AC39:AH39"/>
    <mergeCell ref="B75:R78"/>
    <mergeCell ref="B63:H63"/>
    <mergeCell ref="G68:M68"/>
    <mergeCell ref="G69:M69"/>
    <mergeCell ref="V64:AB64"/>
    <mergeCell ref="P64:U64"/>
    <mergeCell ref="P69:X69"/>
    <mergeCell ref="AA69:AG69"/>
    <mergeCell ref="D49:U49"/>
    <mergeCell ref="B30:C30"/>
    <mergeCell ref="Q16:S17"/>
    <mergeCell ref="J16:J17"/>
    <mergeCell ref="K16:L17"/>
    <mergeCell ref="B16:G17"/>
    <mergeCell ref="N16:O17"/>
    <mergeCell ref="D45:U45"/>
    <mergeCell ref="P18:P19"/>
    <mergeCell ref="Q18:S19"/>
    <mergeCell ref="H16:I17"/>
    <mergeCell ref="AB14:AI15"/>
    <mergeCell ref="AB16:AI17"/>
    <mergeCell ref="T14:AA15"/>
    <mergeCell ref="T16:AA17"/>
    <mergeCell ref="P16:P17"/>
    <mergeCell ref="B1:C1"/>
    <mergeCell ref="H11:S11"/>
    <mergeCell ref="B5:L5"/>
    <mergeCell ref="B3:O3"/>
    <mergeCell ref="B14:G15"/>
    <mergeCell ref="H14:I15"/>
    <mergeCell ref="J14:J15"/>
    <mergeCell ref="K14:L15"/>
    <mergeCell ref="S3:AC3"/>
    <mergeCell ref="H6:S6"/>
    <mergeCell ref="H12:I13"/>
    <mergeCell ref="P12:P13"/>
    <mergeCell ref="N12:O13"/>
    <mergeCell ref="M12:M13"/>
    <mergeCell ref="B12:G13"/>
    <mergeCell ref="J12:J13"/>
    <mergeCell ref="AC36:AH36"/>
    <mergeCell ref="AC35:AH35"/>
    <mergeCell ref="D35:U35"/>
    <mergeCell ref="D37:U37"/>
    <mergeCell ref="Q14:S15"/>
    <mergeCell ref="K12:L13"/>
    <mergeCell ref="Q12:S13"/>
    <mergeCell ref="N14:O15"/>
    <mergeCell ref="P14:P15"/>
    <mergeCell ref="M16:M17"/>
    <mergeCell ref="P68:X68"/>
    <mergeCell ref="AA68:AG68"/>
    <mergeCell ref="H66:M66"/>
    <mergeCell ref="Q66:X66"/>
    <mergeCell ref="T6:AA6"/>
    <mergeCell ref="AB6:AI11"/>
    <mergeCell ref="M14:M15"/>
    <mergeCell ref="AC37:AH37"/>
    <mergeCell ref="AC32:AH32"/>
    <mergeCell ref="AC34:AH34"/>
    <mergeCell ref="B66:G66"/>
    <mergeCell ref="AB66:AH66"/>
    <mergeCell ref="B53:O53"/>
    <mergeCell ref="B61:Z61"/>
    <mergeCell ref="AC61:AH61"/>
    <mergeCell ref="P63:X63"/>
    <mergeCell ref="AA63:AH63"/>
    <mergeCell ref="AC64:AH64"/>
    <mergeCell ref="B55:AI59"/>
    <mergeCell ref="I63:L63"/>
  </mergeCells>
  <conditionalFormatting sqref="AC61:AH61 AC31:AH52 AE3:AH3 Q12:S19 AB12:AI19">
    <cfRule type="cellIs" priority="1" dxfId="0" operator="equal" stopIfTrue="1">
      <formula>0</formula>
    </cfRule>
  </conditionalFormatting>
  <dataValidations count="13">
    <dataValidation allowBlank="1" showInputMessage="1" showErrorMessage="1" prompt=" Name eines Schätzers" sqref="P65:U65"/>
    <dataValidation allowBlank="1" showInputMessage="1" showErrorMessage="1" prompt="Name eines Schätzers" sqref="AC65:AG65"/>
    <dataValidation allowBlank="1" showInputMessage="1" showErrorMessage="1" promptTitle="Achtung Formel!" prompt="Wird die&#10;Anzahl und der&#10;Preis je Einheit&#10;eingetragen, dann erscheint die Summe." sqref="AC50:AH50"/>
    <dataValidation allowBlank="1" showInputMessage="1" showErrorMessage="1" promptTitle="Bepflanzung" prompt="Bepflanzung: &#10;- Bäume: &#10;Ø bis 10 cm  =   15,00 €&#10;Ø bis 20 cm  =   31,00 €&#10;Ø bis 30 cm  =   50,00 €&#10;Ø bis 40 cm  =   77,00 €&#10;Ø bis 50 cm  = 102,00 €&#10;Büsche 8,00 € bis 26,00 €&#10;Hecken 10,00 €/lfdm" sqref="W31:Z31 W33:Z33 W35:Z35 W37:Z37 W39:Z39 W41:Z41 W43:Z43 W45:Z45 W47:Z47 W49:Z49 W51:Z51"/>
    <dataValidation allowBlank="1" showInputMessage="1" showErrorMessage="1" prompt="Neuer Absatz &#10;Tasten &quot;Alt&quot; &#10;und &quot;Enter&quot; &#10;gleichzeitig drücken." sqref="B27:AI27"/>
    <dataValidation allowBlank="1" showInputMessage="1" showErrorMessage="1" promptTitle="6 bis 10 m³ Fassungsverm. 102 €" prompt="Abraum, Schutt, Unrat        bis 26,00 €&#10;Bäume, Bruch-/Schnittholz sowie&#10;Hecken, Büsche, Wurzeln, Stubben bis 10,00 €&#10;Bretter und Altholz              bis 95,00 €&#10;Betonteile                            bis 10,00 € / t&#10;" sqref="W50:Z50"/>
    <dataValidation allowBlank="1" showInputMessage="1" showErrorMessage="1" prompt="Neuer Absatz&#10;Tasten &quot;Alt&quot; &#10;und &quot;Enter&quot; &#10;gleichzeitig drücken" sqref="B60:AI60"/>
    <dataValidation allowBlank="1" showInputMessage="1" showErrorMessage="1" promptTitle="Beispiele für Eintragungen:" prompt="Steinlaube 1,5 steinig&#10;Steinlaube einsteinig&#10;Holzlaube doppelwandig&#10;Holzlaube einwandig&#10;Ortbeton" sqref="B12:G19"/>
    <dataValidation type="list" allowBlank="1" showInputMessage="1" showErrorMessage="1" prompt="Einheit" errorTitle="Achtung!" error="nur Maßeinheiten eintragen" sqref="C31 C33 C35 C37 C39 C41 C43 C45 C47 C49 C51">
      <formula1>$C$7:$C$10</formula1>
    </dataValidation>
    <dataValidation allowBlank="1" showInputMessage="1" showErrorMessage="1" promptTitle="Achtung!" prompt="Ganzzahl eintragen" sqref="AM13"/>
    <dataValidation allowBlank="1" showInputMessage="1" showErrorMessage="1" prompt="Name des       &#10;Wertermittlers" sqref="AC64:AH64 P64:U64"/>
    <dataValidation allowBlank="1" showInputMessage="1" showErrorMessage="1" prompt="Neuer Absatz/Zeile:&#10;Taste &quot;Alt&quot; drücken&#10;und gedrückt halten, &#10;dann &quot;Enter&quot; drücken." sqref="B55:AI59 B22:AI26"/>
    <dataValidation allowBlank="1" showInputMessage="1" showErrorMessage="1" promptTitle="Dezimalzahl max. mit 2 Stellen!" prompt=" " sqref="B31 B33 B35 B37 B39 B41 B43 B45 B47 B49 B51"/>
  </dataValidations>
  <printOptions/>
  <pageMargins left="0.787401575" right="0.21" top="0.78" bottom="0.8" header="0.4921259845" footer="0.4921259845"/>
  <pageSetup horizontalDpi="600" verticalDpi="600" orientation="portrait" paperSize="9" scale="92" r:id="rId4"/>
  <drawing r:id="rId3"/>
  <legacyDrawing r:id="rId2"/>
</worksheet>
</file>

<file path=xl/worksheets/sheet2.xml><?xml version="1.0" encoding="utf-8"?>
<worksheet xmlns="http://schemas.openxmlformats.org/spreadsheetml/2006/main" xmlns:r="http://schemas.openxmlformats.org/officeDocument/2006/relationships">
  <dimension ref="A1:BA54"/>
  <sheetViews>
    <sheetView zoomScalePageLayoutView="0" workbookViewId="0" topLeftCell="A1">
      <selection activeCell="D50" sqref="D50"/>
    </sheetView>
  </sheetViews>
  <sheetFormatPr defaultColWidth="11.421875" defaultRowHeight="12.75"/>
  <cols>
    <col min="1" max="1" width="21.421875" style="0" bestFit="1" customWidth="1"/>
    <col min="2" max="52" width="7.7109375" style="0" customWidth="1"/>
  </cols>
  <sheetData>
    <row r="1" spans="1:52" ht="12.75">
      <c r="A1" s="106"/>
      <c r="B1" s="106">
        <v>0</v>
      </c>
      <c r="C1" s="106">
        <v>1</v>
      </c>
      <c r="D1" s="106">
        <v>2</v>
      </c>
      <c r="E1" s="106">
        <v>3</v>
      </c>
      <c r="F1" s="106">
        <v>4</v>
      </c>
      <c r="G1" s="106">
        <v>5</v>
      </c>
      <c r="H1" s="106">
        <v>6</v>
      </c>
      <c r="I1" s="106">
        <v>7</v>
      </c>
      <c r="J1" s="106">
        <v>8</v>
      </c>
      <c r="K1" s="106">
        <v>9</v>
      </c>
      <c r="L1" s="106">
        <v>10</v>
      </c>
      <c r="M1" s="106">
        <v>11</v>
      </c>
      <c r="N1" s="106">
        <v>12</v>
      </c>
      <c r="O1" s="106">
        <v>13</v>
      </c>
      <c r="P1" s="106">
        <v>14</v>
      </c>
      <c r="Q1" s="106">
        <v>15</v>
      </c>
      <c r="R1" s="106">
        <v>16</v>
      </c>
      <c r="S1" s="106">
        <v>17</v>
      </c>
      <c r="T1" s="106">
        <v>18</v>
      </c>
      <c r="U1" s="106">
        <v>19</v>
      </c>
      <c r="V1" s="106">
        <v>20</v>
      </c>
      <c r="W1" s="106">
        <v>21</v>
      </c>
      <c r="X1" s="106">
        <v>22</v>
      </c>
      <c r="Y1" s="106">
        <v>23</v>
      </c>
      <c r="Z1" s="106">
        <v>24</v>
      </c>
      <c r="AA1" s="106">
        <v>25</v>
      </c>
      <c r="AB1" s="106">
        <v>26</v>
      </c>
      <c r="AC1" s="106">
        <v>27</v>
      </c>
      <c r="AD1" s="106">
        <v>28</v>
      </c>
      <c r="AE1" s="106">
        <v>29</v>
      </c>
      <c r="AF1" s="106">
        <v>30</v>
      </c>
      <c r="AG1" s="106">
        <v>31</v>
      </c>
      <c r="AH1" s="106">
        <v>32</v>
      </c>
      <c r="AI1" s="106">
        <v>33</v>
      </c>
      <c r="AJ1" s="106">
        <v>34</v>
      </c>
      <c r="AK1" s="106">
        <v>35</v>
      </c>
      <c r="AL1" s="106">
        <v>36</v>
      </c>
      <c r="AM1" s="106">
        <v>37</v>
      </c>
      <c r="AN1" s="106">
        <v>38</v>
      </c>
      <c r="AO1" s="106">
        <v>39</v>
      </c>
      <c r="AP1" s="106">
        <v>40</v>
      </c>
      <c r="AQ1" s="106">
        <v>41</v>
      </c>
      <c r="AR1" s="106">
        <v>42</v>
      </c>
      <c r="AS1" s="106">
        <v>43</v>
      </c>
      <c r="AT1" s="106">
        <v>44</v>
      </c>
      <c r="AU1" s="106">
        <v>45</v>
      </c>
      <c r="AV1" s="106">
        <v>46</v>
      </c>
      <c r="AW1" s="106">
        <v>47</v>
      </c>
      <c r="AX1" s="106">
        <v>48</v>
      </c>
      <c r="AY1" s="106">
        <v>49</v>
      </c>
      <c r="AZ1" s="106">
        <v>50</v>
      </c>
    </row>
    <row r="2" spans="1:53" ht="12.75">
      <c r="A2" s="107" t="s">
        <v>82</v>
      </c>
      <c r="B2" s="108">
        <v>15</v>
      </c>
      <c r="C2" s="108">
        <v>15</v>
      </c>
      <c r="D2" s="108">
        <v>15</v>
      </c>
      <c r="E2" s="108">
        <v>15</v>
      </c>
      <c r="F2" s="108">
        <v>17.5</v>
      </c>
      <c r="G2" s="108">
        <v>20</v>
      </c>
      <c r="H2" s="108">
        <v>22.5</v>
      </c>
      <c r="I2" s="108">
        <v>25</v>
      </c>
      <c r="J2" s="108">
        <v>23.75</v>
      </c>
      <c r="K2" s="108">
        <v>22.5</v>
      </c>
      <c r="L2" s="108">
        <v>21.25</v>
      </c>
      <c r="M2" s="108">
        <v>20</v>
      </c>
      <c r="N2" s="108">
        <v>18.75</v>
      </c>
      <c r="O2" s="108">
        <v>17.5</v>
      </c>
      <c r="P2" s="108">
        <v>16.25</v>
      </c>
      <c r="Q2" s="108">
        <v>15</v>
      </c>
      <c r="R2" s="108">
        <v>13.75</v>
      </c>
      <c r="S2" s="108">
        <v>12.5</v>
      </c>
      <c r="T2" s="108">
        <v>11.25</v>
      </c>
      <c r="U2" s="108">
        <v>10</v>
      </c>
      <c r="V2" s="108">
        <v>8.75</v>
      </c>
      <c r="W2" s="108">
        <v>7.5</v>
      </c>
      <c r="X2" s="108">
        <v>6.25</v>
      </c>
      <c r="Y2" s="108">
        <v>5</v>
      </c>
      <c r="Z2" s="108">
        <v>3.75</v>
      </c>
      <c r="AA2" s="108">
        <v>2.5</v>
      </c>
      <c r="AB2" s="108">
        <v>1.25</v>
      </c>
      <c r="AC2" s="108">
        <v>0</v>
      </c>
      <c r="AD2" s="108">
        <v>0</v>
      </c>
      <c r="AE2" s="108">
        <v>0</v>
      </c>
      <c r="AF2" s="108">
        <v>0</v>
      </c>
      <c r="AG2" s="108">
        <v>0</v>
      </c>
      <c r="AH2" s="108">
        <v>0</v>
      </c>
      <c r="AI2" s="108">
        <v>0</v>
      </c>
      <c r="AJ2" s="108">
        <v>0</v>
      </c>
      <c r="AK2" s="108">
        <v>0</v>
      </c>
      <c r="AL2" s="108">
        <v>0</v>
      </c>
      <c r="AM2" s="108">
        <v>0</v>
      </c>
      <c r="AN2" s="108">
        <v>0</v>
      </c>
      <c r="AO2" s="108">
        <v>0</v>
      </c>
      <c r="AP2" s="108">
        <v>0</v>
      </c>
      <c r="AQ2" s="108">
        <v>0</v>
      </c>
      <c r="AR2" s="108">
        <v>0</v>
      </c>
      <c r="AS2" s="108">
        <v>0</v>
      </c>
      <c r="AT2" s="108">
        <v>0</v>
      </c>
      <c r="AU2" s="108">
        <v>0</v>
      </c>
      <c r="AV2" s="108">
        <v>0</v>
      </c>
      <c r="AW2" s="108">
        <v>0</v>
      </c>
      <c r="AX2" s="108">
        <v>0</v>
      </c>
      <c r="AY2" s="108">
        <v>0</v>
      </c>
      <c r="AZ2" s="108">
        <v>0</v>
      </c>
      <c r="BA2" s="109"/>
    </row>
    <row r="3" spans="1:53" ht="12.75">
      <c r="A3" s="107" t="s">
        <v>83</v>
      </c>
      <c r="B3" s="108">
        <v>20</v>
      </c>
      <c r="C3" s="108">
        <v>20</v>
      </c>
      <c r="D3" s="108">
        <v>20</v>
      </c>
      <c r="E3" s="108">
        <v>20</v>
      </c>
      <c r="F3" s="108">
        <v>22.5</v>
      </c>
      <c r="G3" s="108">
        <v>25</v>
      </c>
      <c r="H3" s="108">
        <v>27.5</v>
      </c>
      <c r="I3" s="108">
        <v>30</v>
      </c>
      <c r="J3" s="108">
        <v>32.5</v>
      </c>
      <c r="K3" s="108">
        <v>32.5</v>
      </c>
      <c r="L3" s="108">
        <v>32.5</v>
      </c>
      <c r="M3" s="108">
        <v>32.5</v>
      </c>
      <c r="N3" s="108">
        <v>32.5</v>
      </c>
      <c r="O3" s="108">
        <f aca="true" t="shared" si="0" ref="O3:AT3">$N$3*(SUM(100,-SUM(O1,-$N$1)*3)/100)</f>
        <v>31.525</v>
      </c>
      <c r="P3" s="108">
        <f t="shared" si="0"/>
        <v>30.549999999999997</v>
      </c>
      <c r="Q3" s="108">
        <f t="shared" si="0"/>
        <v>29.575</v>
      </c>
      <c r="R3" s="108">
        <f t="shared" si="0"/>
        <v>28.6</v>
      </c>
      <c r="S3" s="108">
        <f t="shared" si="0"/>
        <v>27.625</v>
      </c>
      <c r="T3" s="108">
        <f t="shared" si="0"/>
        <v>26.65</v>
      </c>
      <c r="U3" s="108">
        <f t="shared" si="0"/>
        <v>25.675</v>
      </c>
      <c r="V3" s="108">
        <f t="shared" si="0"/>
        <v>24.7</v>
      </c>
      <c r="W3" s="108">
        <f t="shared" si="0"/>
        <v>23.724999999999998</v>
      </c>
      <c r="X3" s="108">
        <f t="shared" si="0"/>
        <v>22.75</v>
      </c>
      <c r="Y3" s="108">
        <f t="shared" si="0"/>
        <v>21.775000000000002</v>
      </c>
      <c r="Z3" s="108">
        <f t="shared" si="0"/>
        <v>20.8</v>
      </c>
      <c r="AA3" s="108">
        <f t="shared" si="0"/>
        <v>19.825</v>
      </c>
      <c r="AB3" s="108">
        <f t="shared" si="0"/>
        <v>18.849999999999998</v>
      </c>
      <c r="AC3" s="108">
        <f t="shared" si="0"/>
        <v>17.875</v>
      </c>
      <c r="AD3" s="108">
        <f t="shared" si="0"/>
        <v>16.900000000000002</v>
      </c>
      <c r="AE3" s="108">
        <f t="shared" si="0"/>
        <v>15.924999999999999</v>
      </c>
      <c r="AF3" s="108">
        <f t="shared" si="0"/>
        <v>14.950000000000001</v>
      </c>
      <c r="AG3" s="108">
        <f t="shared" si="0"/>
        <v>13.975</v>
      </c>
      <c r="AH3" s="108">
        <f t="shared" si="0"/>
        <v>13</v>
      </c>
      <c r="AI3" s="108">
        <f t="shared" si="0"/>
        <v>12.025</v>
      </c>
      <c r="AJ3" s="108">
        <f t="shared" si="0"/>
        <v>11.05</v>
      </c>
      <c r="AK3" s="108">
        <f t="shared" si="0"/>
        <v>10.075</v>
      </c>
      <c r="AL3" s="108">
        <f t="shared" si="0"/>
        <v>9.100000000000001</v>
      </c>
      <c r="AM3" s="108">
        <f t="shared" si="0"/>
        <v>8.125</v>
      </c>
      <c r="AN3" s="108">
        <f t="shared" si="0"/>
        <v>7.15</v>
      </c>
      <c r="AO3" s="108">
        <f t="shared" si="0"/>
        <v>6.175</v>
      </c>
      <c r="AP3" s="108">
        <f t="shared" si="0"/>
        <v>5.2</v>
      </c>
      <c r="AQ3" s="108">
        <f t="shared" si="0"/>
        <v>4.2250000000000005</v>
      </c>
      <c r="AR3" s="108">
        <f t="shared" si="0"/>
        <v>3.25</v>
      </c>
      <c r="AS3" s="108">
        <f t="shared" si="0"/>
        <v>2.2750000000000004</v>
      </c>
      <c r="AT3" s="108">
        <f t="shared" si="0"/>
        <v>1.3</v>
      </c>
      <c r="AU3" s="108">
        <v>0</v>
      </c>
      <c r="AV3" s="108">
        <v>0</v>
      </c>
      <c r="AW3" s="108">
        <v>0</v>
      </c>
      <c r="AX3" s="108">
        <v>0</v>
      </c>
      <c r="AY3" s="108">
        <v>0</v>
      </c>
      <c r="AZ3" s="108">
        <v>0</v>
      </c>
      <c r="BA3" s="109"/>
    </row>
    <row r="4" spans="1:53" ht="12.75">
      <c r="A4" s="107" t="s">
        <v>84</v>
      </c>
      <c r="B4" s="108">
        <v>15</v>
      </c>
      <c r="C4" s="108">
        <v>15</v>
      </c>
      <c r="D4" s="108">
        <v>15</v>
      </c>
      <c r="E4" s="108">
        <v>17.5</v>
      </c>
      <c r="F4" s="108">
        <v>20</v>
      </c>
      <c r="G4" s="108">
        <f aca="true" t="shared" si="1" ref="G4:U4">$F$4*(SUM(100,-SUM(G1,-$F$1)*6)/100)</f>
        <v>18.799999999999997</v>
      </c>
      <c r="H4" s="108">
        <f t="shared" si="1"/>
        <v>17.6</v>
      </c>
      <c r="I4" s="108">
        <f t="shared" si="1"/>
        <v>16.4</v>
      </c>
      <c r="J4" s="108">
        <f t="shared" si="1"/>
        <v>15.2</v>
      </c>
      <c r="K4" s="108">
        <f t="shared" si="1"/>
        <v>14</v>
      </c>
      <c r="L4" s="108">
        <f t="shared" si="1"/>
        <v>12.8</v>
      </c>
      <c r="M4" s="108">
        <f t="shared" si="1"/>
        <v>11.6</v>
      </c>
      <c r="N4" s="108">
        <f t="shared" si="1"/>
        <v>10.4</v>
      </c>
      <c r="O4" s="108">
        <f t="shared" si="1"/>
        <v>9.200000000000001</v>
      </c>
      <c r="P4" s="108">
        <f t="shared" si="1"/>
        <v>8</v>
      </c>
      <c r="Q4" s="108">
        <f t="shared" si="1"/>
        <v>6.800000000000001</v>
      </c>
      <c r="R4" s="108">
        <f t="shared" si="1"/>
        <v>5.6000000000000005</v>
      </c>
      <c r="S4" s="108">
        <f t="shared" si="1"/>
        <v>4.4</v>
      </c>
      <c r="T4" s="108">
        <f t="shared" si="1"/>
        <v>3.2</v>
      </c>
      <c r="U4" s="108">
        <f t="shared" si="1"/>
        <v>2</v>
      </c>
      <c r="V4" s="108">
        <v>0</v>
      </c>
      <c r="W4" s="108">
        <v>0</v>
      </c>
      <c r="X4" s="108">
        <v>0</v>
      </c>
      <c r="Y4" s="108">
        <v>0</v>
      </c>
      <c r="Z4" s="108">
        <v>0</v>
      </c>
      <c r="AA4" s="108">
        <v>0</v>
      </c>
      <c r="AB4" s="108">
        <v>0</v>
      </c>
      <c r="AC4" s="108">
        <v>0</v>
      </c>
      <c r="AD4" s="108">
        <v>0</v>
      </c>
      <c r="AE4" s="108">
        <v>0</v>
      </c>
      <c r="AF4" s="108">
        <v>0</v>
      </c>
      <c r="AG4" s="108">
        <v>0</v>
      </c>
      <c r="AH4" s="108">
        <v>0</v>
      </c>
      <c r="AI4" s="108">
        <v>0</v>
      </c>
      <c r="AJ4" s="108">
        <v>0</v>
      </c>
      <c r="AK4" s="108">
        <v>0</v>
      </c>
      <c r="AL4" s="108">
        <v>0</v>
      </c>
      <c r="AM4" s="108">
        <v>0</v>
      </c>
      <c r="AN4" s="108">
        <v>0</v>
      </c>
      <c r="AO4" s="108">
        <v>0</v>
      </c>
      <c r="AP4" s="108">
        <v>0</v>
      </c>
      <c r="AQ4" s="108">
        <v>0</v>
      </c>
      <c r="AR4" s="108">
        <v>0</v>
      </c>
      <c r="AS4" s="108">
        <v>0</v>
      </c>
      <c r="AT4" s="108">
        <v>0</v>
      </c>
      <c r="AU4" s="108">
        <v>0</v>
      </c>
      <c r="AV4" s="108">
        <v>0</v>
      </c>
      <c r="AW4" s="108">
        <v>0</v>
      </c>
      <c r="AX4" s="108">
        <v>0</v>
      </c>
      <c r="AY4" s="108">
        <v>0</v>
      </c>
      <c r="AZ4" s="108">
        <v>0</v>
      </c>
      <c r="BA4" s="109"/>
    </row>
    <row r="5" spans="1:53" ht="12.75">
      <c r="A5" s="107" t="s">
        <v>85</v>
      </c>
      <c r="B5" s="108">
        <v>5</v>
      </c>
      <c r="C5" s="108">
        <v>5</v>
      </c>
      <c r="D5" s="108">
        <v>5</v>
      </c>
      <c r="E5" s="108">
        <v>6</v>
      </c>
      <c r="F5" s="108">
        <v>6</v>
      </c>
      <c r="G5" s="108">
        <v>5.4</v>
      </c>
      <c r="H5" s="108">
        <v>4.8</v>
      </c>
      <c r="I5" s="108">
        <v>4.2</v>
      </c>
      <c r="J5" s="108">
        <v>3.6</v>
      </c>
      <c r="K5" s="108">
        <v>3</v>
      </c>
      <c r="L5" s="108">
        <v>2.4</v>
      </c>
      <c r="M5" s="108">
        <v>1.8</v>
      </c>
      <c r="N5" s="108">
        <v>1.2</v>
      </c>
      <c r="O5" s="108">
        <v>0.6</v>
      </c>
      <c r="P5" s="108">
        <v>0</v>
      </c>
      <c r="Q5" s="108">
        <v>0</v>
      </c>
      <c r="R5" s="108">
        <v>0</v>
      </c>
      <c r="S5" s="108">
        <v>0</v>
      </c>
      <c r="T5" s="108">
        <v>0</v>
      </c>
      <c r="U5" s="108">
        <v>0</v>
      </c>
      <c r="V5" s="108">
        <v>0</v>
      </c>
      <c r="W5" s="108">
        <v>0</v>
      </c>
      <c r="X5" s="108">
        <v>0</v>
      </c>
      <c r="Y5" s="108">
        <v>0</v>
      </c>
      <c r="Z5" s="108">
        <v>0</v>
      </c>
      <c r="AA5" s="108">
        <v>0</v>
      </c>
      <c r="AB5" s="108">
        <v>0</v>
      </c>
      <c r="AC5" s="108">
        <v>0</v>
      </c>
      <c r="AD5" s="108">
        <v>0</v>
      </c>
      <c r="AE5" s="108">
        <v>0</v>
      </c>
      <c r="AF5" s="108">
        <v>0</v>
      </c>
      <c r="AG5" s="108">
        <v>0</v>
      </c>
      <c r="AH5" s="108">
        <v>0</v>
      </c>
      <c r="AI5" s="108">
        <v>0</v>
      </c>
      <c r="AJ5" s="108">
        <v>0</v>
      </c>
      <c r="AK5" s="108">
        <v>0</v>
      </c>
      <c r="AL5" s="108">
        <v>0</v>
      </c>
      <c r="AM5" s="108">
        <v>0</v>
      </c>
      <c r="AN5" s="108">
        <v>0</v>
      </c>
      <c r="AO5" s="108">
        <v>0</v>
      </c>
      <c r="AP5" s="108">
        <v>0</v>
      </c>
      <c r="AQ5" s="108">
        <v>0</v>
      </c>
      <c r="AR5" s="108">
        <v>0</v>
      </c>
      <c r="AS5" s="108">
        <v>0</v>
      </c>
      <c r="AT5" s="108">
        <v>0</v>
      </c>
      <c r="AU5" s="108">
        <v>0</v>
      </c>
      <c r="AV5" s="108">
        <v>0</v>
      </c>
      <c r="AW5" s="108">
        <v>0</v>
      </c>
      <c r="AX5" s="108">
        <v>0</v>
      </c>
      <c r="AY5" s="108">
        <v>0</v>
      </c>
      <c r="AZ5" s="108">
        <v>0</v>
      </c>
      <c r="BA5" s="109"/>
    </row>
    <row r="6" spans="1:53" ht="12.75">
      <c r="A6" s="107" t="s">
        <v>86</v>
      </c>
      <c r="B6" s="108">
        <v>8</v>
      </c>
      <c r="C6" s="108">
        <v>8</v>
      </c>
      <c r="D6" s="108">
        <v>8</v>
      </c>
      <c r="E6" s="108">
        <v>9.5</v>
      </c>
      <c r="F6" s="108">
        <v>9.5</v>
      </c>
      <c r="G6" s="108">
        <v>8.55</v>
      </c>
      <c r="H6" s="108">
        <v>7.6</v>
      </c>
      <c r="I6" s="108">
        <v>6.65</v>
      </c>
      <c r="J6" s="108">
        <v>5.7</v>
      </c>
      <c r="K6" s="108">
        <v>4.75</v>
      </c>
      <c r="L6" s="108">
        <v>3.8</v>
      </c>
      <c r="M6" s="108">
        <v>2.85</v>
      </c>
      <c r="N6" s="108">
        <v>1.9</v>
      </c>
      <c r="O6" s="108">
        <v>0.95</v>
      </c>
      <c r="P6" s="108">
        <v>0</v>
      </c>
      <c r="Q6" s="108">
        <v>0</v>
      </c>
      <c r="R6" s="108">
        <v>0</v>
      </c>
      <c r="S6" s="108">
        <v>0</v>
      </c>
      <c r="T6" s="108">
        <v>0</v>
      </c>
      <c r="U6" s="108">
        <v>0</v>
      </c>
      <c r="V6" s="108">
        <v>0</v>
      </c>
      <c r="W6" s="108">
        <v>0</v>
      </c>
      <c r="X6" s="108">
        <v>0</v>
      </c>
      <c r="Y6" s="108">
        <v>0</v>
      </c>
      <c r="Z6" s="108">
        <v>0</v>
      </c>
      <c r="AA6" s="108">
        <v>0</v>
      </c>
      <c r="AB6" s="108">
        <v>0</v>
      </c>
      <c r="AC6" s="108">
        <v>0</v>
      </c>
      <c r="AD6" s="108">
        <v>0</v>
      </c>
      <c r="AE6" s="108">
        <v>0</v>
      </c>
      <c r="AF6" s="108">
        <v>0</v>
      </c>
      <c r="AG6" s="108">
        <v>0</v>
      </c>
      <c r="AH6" s="108">
        <v>0</v>
      </c>
      <c r="AI6" s="108">
        <v>0</v>
      </c>
      <c r="AJ6" s="108">
        <v>0</v>
      </c>
      <c r="AK6" s="108">
        <v>0</v>
      </c>
      <c r="AL6" s="108">
        <v>0</v>
      </c>
      <c r="AM6" s="108">
        <v>0</v>
      </c>
      <c r="AN6" s="108">
        <v>0</v>
      </c>
      <c r="AO6" s="108">
        <v>0</v>
      </c>
      <c r="AP6" s="108">
        <v>0</v>
      </c>
      <c r="AQ6" s="108">
        <v>0</v>
      </c>
      <c r="AR6" s="108">
        <v>0</v>
      </c>
      <c r="AS6" s="108">
        <v>0</v>
      </c>
      <c r="AT6" s="108">
        <v>0</v>
      </c>
      <c r="AU6" s="108">
        <v>0</v>
      </c>
      <c r="AV6" s="108">
        <v>0</v>
      </c>
      <c r="AW6" s="108">
        <v>0</v>
      </c>
      <c r="AX6" s="108">
        <v>0</v>
      </c>
      <c r="AY6" s="108">
        <v>0</v>
      </c>
      <c r="AZ6" s="108">
        <v>0</v>
      </c>
      <c r="BA6" s="109"/>
    </row>
    <row r="7" spans="1:53" ht="12.75">
      <c r="A7" s="107" t="s">
        <v>87</v>
      </c>
      <c r="B7" s="108">
        <v>15</v>
      </c>
      <c r="C7" s="108">
        <v>15</v>
      </c>
      <c r="D7" s="108">
        <v>15</v>
      </c>
      <c r="E7" s="108">
        <v>15</v>
      </c>
      <c r="F7" s="108">
        <v>17.5</v>
      </c>
      <c r="G7" s="108">
        <v>20</v>
      </c>
      <c r="H7" s="108">
        <v>22.5</v>
      </c>
      <c r="I7" s="108">
        <v>25</v>
      </c>
      <c r="J7" s="108">
        <v>23.75</v>
      </c>
      <c r="K7" s="108">
        <v>22.5</v>
      </c>
      <c r="L7" s="108">
        <v>21.25</v>
      </c>
      <c r="M7" s="108">
        <v>20</v>
      </c>
      <c r="N7" s="108">
        <v>18.75</v>
      </c>
      <c r="O7" s="108">
        <v>17.5</v>
      </c>
      <c r="P7" s="108">
        <v>16.25</v>
      </c>
      <c r="Q7" s="108">
        <v>15</v>
      </c>
      <c r="R7" s="108">
        <v>13.75</v>
      </c>
      <c r="S7" s="108">
        <v>12.5</v>
      </c>
      <c r="T7" s="108">
        <v>11.25</v>
      </c>
      <c r="U7" s="108">
        <v>10</v>
      </c>
      <c r="V7" s="108">
        <v>8.75</v>
      </c>
      <c r="W7" s="108">
        <v>7.5</v>
      </c>
      <c r="X7" s="108">
        <v>6.25</v>
      </c>
      <c r="Y7" s="108">
        <v>5</v>
      </c>
      <c r="Z7" s="108">
        <v>3.75</v>
      </c>
      <c r="AA7" s="108">
        <v>2.5</v>
      </c>
      <c r="AB7" s="108">
        <v>1.25</v>
      </c>
      <c r="AC7" s="108">
        <v>0</v>
      </c>
      <c r="AD7" s="108">
        <v>0</v>
      </c>
      <c r="AE7" s="108">
        <v>0</v>
      </c>
      <c r="AF7" s="108">
        <v>0</v>
      </c>
      <c r="AG7" s="108">
        <v>0</v>
      </c>
      <c r="AH7" s="108">
        <v>0</v>
      </c>
      <c r="AI7" s="108">
        <v>0</v>
      </c>
      <c r="AJ7" s="108">
        <v>0</v>
      </c>
      <c r="AK7" s="108">
        <v>0</v>
      </c>
      <c r="AL7" s="108">
        <v>0</v>
      </c>
      <c r="AM7" s="108">
        <v>0</v>
      </c>
      <c r="AN7" s="108">
        <v>0</v>
      </c>
      <c r="AO7" s="108">
        <v>0</v>
      </c>
      <c r="AP7" s="108">
        <v>0</v>
      </c>
      <c r="AQ7" s="108">
        <v>0</v>
      </c>
      <c r="AR7" s="108">
        <v>0</v>
      </c>
      <c r="AS7" s="108">
        <v>0</v>
      </c>
      <c r="AT7" s="108">
        <v>0</v>
      </c>
      <c r="AU7" s="108">
        <v>0</v>
      </c>
      <c r="AV7" s="108">
        <v>0</v>
      </c>
      <c r="AW7" s="108">
        <v>0</v>
      </c>
      <c r="AX7" s="108">
        <v>0</v>
      </c>
      <c r="AY7" s="108">
        <v>0</v>
      </c>
      <c r="AZ7" s="108">
        <v>0</v>
      </c>
      <c r="BA7" s="109"/>
    </row>
    <row r="8" spans="1:53" ht="12.75">
      <c r="A8" s="107" t="s">
        <v>88</v>
      </c>
      <c r="B8" s="108">
        <v>20</v>
      </c>
      <c r="C8" s="108">
        <v>20</v>
      </c>
      <c r="D8" s="108">
        <v>20</v>
      </c>
      <c r="E8" s="108">
        <v>20</v>
      </c>
      <c r="F8" s="108">
        <v>22.5</v>
      </c>
      <c r="G8" s="108">
        <v>25</v>
      </c>
      <c r="H8" s="108">
        <v>27.5</v>
      </c>
      <c r="I8" s="108">
        <v>30</v>
      </c>
      <c r="J8" s="108">
        <v>32.5</v>
      </c>
      <c r="K8" s="108">
        <v>32.5</v>
      </c>
      <c r="L8" s="108">
        <v>32.5</v>
      </c>
      <c r="M8" s="108">
        <v>32.5</v>
      </c>
      <c r="N8" s="108">
        <v>32.5</v>
      </c>
      <c r="O8" s="108">
        <v>31.525</v>
      </c>
      <c r="P8" s="108">
        <v>30.55</v>
      </c>
      <c r="Q8" s="108">
        <v>29.575</v>
      </c>
      <c r="R8" s="108">
        <v>28.6</v>
      </c>
      <c r="S8" s="108">
        <v>27.625</v>
      </c>
      <c r="T8" s="108">
        <v>26.65</v>
      </c>
      <c r="U8" s="108">
        <v>25.675</v>
      </c>
      <c r="V8" s="108">
        <v>24.7</v>
      </c>
      <c r="W8" s="108">
        <v>23.725</v>
      </c>
      <c r="X8" s="108">
        <v>22.75</v>
      </c>
      <c r="Y8" s="108">
        <v>21.775</v>
      </c>
      <c r="Z8" s="108">
        <v>20.8</v>
      </c>
      <c r="AA8" s="108">
        <v>19.825</v>
      </c>
      <c r="AB8" s="108">
        <v>18.85</v>
      </c>
      <c r="AC8" s="108">
        <v>17.875</v>
      </c>
      <c r="AD8" s="108">
        <v>16.9</v>
      </c>
      <c r="AE8" s="108">
        <v>15.925</v>
      </c>
      <c r="AF8" s="108">
        <v>14.95</v>
      </c>
      <c r="AG8" s="108">
        <v>13.975</v>
      </c>
      <c r="AH8" s="108">
        <v>13</v>
      </c>
      <c r="AI8" s="108">
        <v>12.025</v>
      </c>
      <c r="AJ8" s="108">
        <v>11.05</v>
      </c>
      <c r="AK8" s="108">
        <v>10.075</v>
      </c>
      <c r="AL8" s="108">
        <v>9.1</v>
      </c>
      <c r="AM8" s="108">
        <v>8.125</v>
      </c>
      <c r="AN8" s="108">
        <v>7.15</v>
      </c>
      <c r="AO8" s="108">
        <v>6.175</v>
      </c>
      <c r="AP8" s="108">
        <v>5.2</v>
      </c>
      <c r="AQ8" s="108">
        <v>4.225</v>
      </c>
      <c r="AR8" s="108">
        <v>3.25</v>
      </c>
      <c r="AS8" s="108">
        <v>2.275</v>
      </c>
      <c r="AT8" s="108">
        <v>1.3</v>
      </c>
      <c r="AU8" s="108">
        <v>0</v>
      </c>
      <c r="AV8" s="108">
        <v>0</v>
      </c>
      <c r="AW8" s="108">
        <v>0</v>
      </c>
      <c r="AX8" s="108">
        <v>0</v>
      </c>
      <c r="AY8" s="108">
        <v>0</v>
      </c>
      <c r="AZ8" s="108">
        <v>0</v>
      </c>
      <c r="BA8" s="109"/>
    </row>
    <row r="9" spans="1:53" ht="12.75">
      <c r="A9" s="107" t="s">
        <v>89</v>
      </c>
      <c r="B9" s="108">
        <v>13</v>
      </c>
      <c r="C9" s="108">
        <v>13</v>
      </c>
      <c r="D9" s="108">
        <v>13</v>
      </c>
      <c r="E9" s="108">
        <v>15</v>
      </c>
      <c r="F9" s="108">
        <v>15</v>
      </c>
      <c r="G9" s="108">
        <v>15</v>
      </c>
      <c r="H9" s="108">
        <f aca="true" t="shared" si="2" ref="H9:Y9">$G$9*(SUM(100,-SUM(H1,-$G$1)*5)/100)</f>
        <v>14.25</v>
      </c>
      <c r="I9" s="108">
        <f t="shared" si="2"/>
        <v>13.5</v>
      </c>
      <c r="J9" s="108">
        <f t="shared" si="2"/>
        <v>12.75</v>
      </c>
      <c r="K9" s="108">
        <f t="shared" si="2"/>
        <v>12</v>
      </c>
      <c r="L9" s="108">
        <f t="shared" si="2"/>
        <v>11.25</v>
      </c>
      <c r="M9" s="108">
        <f t="shared" si="2"/>
        <v>10.5</v>
      </c>
      <c r="N9" s="108">
        <f t="shared" si="2"/>
        <v>9.75</v>
      </c>
      <c r="O9" s="108">
        <f t="shared" si="2"/>
        <v>9</v>
      </c>
      <c r="P9" s="108">
        <f t="shared" si="2"/>
        <v>8.25</v>
      </c>
      <c r="Q9" s="108">
        <f t="shared" si="2"/>
        <v>7.5</v>
      </c>
      <c r="R9" s="108">
        <f t="shared" si="2"/>
        <v>6.75</v>
      </c>
      <c r="S9" s="108">
        <f t="shared" si="2"/>
        <v>6</v>
      </c>
      <c r="T9" s="108">
        <f t="shared" si="2"/>
        <v>5.25</v>
      </c>
      <c r="U9" s="108">
        <f t="shared" si="2"/>
        <v>4.5</v>
      </c>
      <c r="V9" s="108">
        <f t="shared" si="2"/>
        <v>3.75</v>
      </c>
      <c r="W9" s="108">
        <f t="shared" si="2"/>
        <v>3</v>
      </c>
      <c r="X9" s="108">
        <f t="shared" si="2"/>
        <v>2.25</v>
      </c>
      <c r="Y9" s="108">
        <f t="shared" si="2"/>
        <v>1.5</v>
      </c>
      <c r="Z9" s="108">
        <v>0</v>
      </c>
      <c r="AA9" s="108">
        <v>0</v>
      </c>
      <c r="AB9" s="108">
        <v>0</v>
      </c>
      <c r="AC9" s="108">
        <v>0</v>
      </c>
      <c r="AD9" s="108">
        <v>0</v>
      </c>
      <c r="AE9" s="108">
        <v>0</v>
      </c>
      <c r="AF9" s="108">
        <v>0</v>
      </c>
      <c r="AG9" s="108">
        <v>0</v>
      </c>
      <c r="AH9" s="108">
        <v>0</v>
      </c>
      <c r="AI9" s="108">
        <v>0</v>
      </c>
      <c r="AJ9" s="108">
        <v>0</v>
      </c>
      <c r="AK9" s="108">
        <v>0</v>
      </c>
      <c r="AL9" s="108">
        <v>0</v>
      </c>
      <c r="AM9" s="108">
        <v>0</v>
      </c>
      <c r="AN9" s="108">
        <v>0</v>
      </c>
      <c r="AO9" s="108">
        <v>0</v>
      </c>
      <c r="AP9" s="108">
        <v>0</v>
      </c>
      <c r="AQ9" s="108">
        <v>0</v>
      </c>
      <c r="AR9" s="108">
        <v>0</v>
      </c>
      <c r="AS9" s="108">
        <v>0</v>
      </c>
      <c r="AT9" s="108">
        <v>0</v>
      </c>
      <c r="AU9" s="108">
        <v>0</v>
      </c>
      <c r="AV9" s="108">
        <v>0</v>
      </c>
      <c r="AW9" s="108">
        <v>0</v>
      </c>
      <c r="AX9" s="108">
        <v>0</v>
      </c>
      <c r="AY9" s="108">
        <v>0</v>
      </c>
      <c r="AZ9" s="108">
        <v>0</v>
      </c>
      <c r="BA9" s="109"/>
    </row>
    <row r="10" spans="1:53" ht="12.75">
      <c r="A10" s="107" t="s">
        <v>90</v>
      </c>
      <c r="B10" s="108">
        <v>11.25</v>
      </c>
      <c r="C10" s="108">
        <v>11.25</v>
      </c>
      <c r="D10" s="108">
        <v>13.8</v>
      </c>
      <c r="E10" s="108">
        <v>13.8</v>
      </c>
      <c r="F10" s="108">
        <v>13.8</v>
      </c>
      <c r="G10" s="108">
        <v>13.8</v>
      </c>
      <c r="H10" s="108">
        <v>13.8</v>
      </c>
      <c r="I10" s="108">
        <v>13.8</v>
      </c>
      <c r="J10" s="108">
        <v>13.8</v>
      </c>
      <c r="K10" s="108">
        <v>13.8</v>
      </c>
      <c r="L10" s="108">
        <v>13.8</v>
      </c>
      <c r="M10" s="108">
        <f aca="true" t="shared" si="3" ref="M10:AE10">$L$10*(SUM(100,-SUM(M1,-$L$1)*5)/100)</f>
        <v>13.11</v>
      </c>
      <c r="N10" s="108">
        <f t="shared" si="3"/>
        <v>12.420000000000002</v>
      </c>
      <c r="O10" s="108">
        <f t="shared" si="3"/>
        <v>11.73</v>
      </c>
      <c r="P10" s="108">
        <f t="shared" si="3"/>
        <v>11.040000000000001</v>
      </c>
      <c r="Q10" s="108">
        <f t="shared" si="3"/>
        <v>10.350000000000001</v>
      </c>
      <c r="R10" s="108">
        <f t="shared" si="3"/>
        <v>9.66</v>
      </c>
      <c r="S10" s="108">
        <f t="shared" si="3"/>
        <v>8.97</v>
      </c>
      <c r="T10" s="108">
        <f t="shared" si="3"/>
        <v>8.28</v>
      </c>
      <c r="U10" s="108">
        <f t="shared" si="3"/>
        <v>7.590000000000001</v>
      </c>
      <c r="V10" s="108">
        <f t="shared" si="3"/>
        <v>6.9</v>
      </c>
      <c r="W10" s="108">
        <f t="shared" si="3"/>
        <v>6.210000000000001</v>
      </c>
      <c r="X10" s="108">
        <f t="shared" si="3"/>
        <v>5.5200000000000005</v>
      </c>
      <c r="Y10" s="108">
        <f t="shared" si="3"/>
        <v>4.83</v>
      </c>
      <c r="Z10" s="108">
        <f t="shared" si="3"/>
        <v>4.14</v>
      </c>
      <c r="AA10" s="108">
        <f t="shared" si="3"/>
        <v>3.45</v>
      </c>
      <c r="AB10" s="108">
        <f t="shared" si="3"/>
        <v>2.7600000000000002</v>
      </c>
      <c r="AC10" s="108">
        <f t="shared" si="3"/>
        <v>2.07</v>
      </c>
      <c r="AD10" s="108">
        <f t="shared" si="3"/>
        <v>1.3800000000000001</v>
      </c>
      <c r="AE10" s="108">
        <f t="shared" si="3"/>
        <v>0.6900000000000001</v>
      </c>
      <c r="AF10" s="108">
        <v>0</v>
      </c>
      <c r="AG10" s="108">
        <v>0</v>
      </c>
      <c r="AH10" s="108">
        <v>0</v>
      </c>
      <c r="AI10" s="108">
        <v>0</v>
      </c>
      <c r="AJ10" s="108">
        <v>0</v>
      </c>
      <c r="AK10" s="108">
        <v>0</v>
      </c>
      <c r="AL10" s="108">
        <v>0</v>
      </c>
      <c r="AM10" s="108">
        <v>0</v>
      </c>
      <c r="AN10" s="108">
        <v>0</v>
      </c>
      <c r="AO10" s="108">
        <v>0</v>
      </c>
      <c r="AP10" s="108">
        <v>0</v>
      </c>
      <c r="AQ10" s="108">
        <v>0</v>
      </c>
      <c r="AR10" s="108">
        <v>0</v>
      </c>
      <c r="AS10" s="108">
        <v>0</v>
      </c>
      <c r="AT10" s="108">
        <v>0</v>
      </c>
      <c r="AU10" s="108">
        <v>0</v>
      </c>
      <c r="AV10" s="108">
        <v>0</v>
      </c>
      <c r="AW10" s="108">
        <v>0</v>
      </c>
      <c r="AX10" s="108">
        <v>0</v>
      </c>
      <c r="AY10" s="108">
        <v>0</v>
      </c>
      <c r="AZ10" s="108">
        <v>0</v>
      </c>
      <c r="BA10" s="109"/>
    </row>
    <row r="11" spans="1:53" ht="12.75">
      <c r="A11" s="107" t="s">
        <v>91</v>
      </c>
      <c r="B11" s="108">
        <v>15</v>
      </c>
      <c r="C11" s="108">
        <v>15</v>
      </c>
      <c r="D11" s="108">
        <v>15</v>
      </c>
      <c r="E11" s="108">
        <v>17.5</v>
      </c>
      <c r="F11" s="108">
        <v>20</v>
      </c>
      <c r="G11" s="108">
        <v>18.8</v>
      </c>
      <c r="H11" s="108">
        <v>17.6</v>
      </c>
      <c r="I11" s="108">
        <v>16.4</v>
      </c>
      <c r="J11" s="108">
        <v>15.2</v>
      </c>
      <c r="K11" s="108">
        <v>14</v>
      </c>
      <c r="L11" s="108">
        <v>12.8</v>
      </c>
      <c r="M11" s="108">
        <v>11.6</v>
      </c>
      <c r="N11" s="108">
        <v>10.4</v>
      </c>
      <c r="O11" s="108">
        <v>9.2</v>
      </c>
      <c r="P11" s="108">
        <v>8</v>
      </c>
      <c r="Q11" s="108">
        <v>6.8</v>
      </c>
      <c r="R11" s="108">
        <v>5.6</v>
      </c>
      <c r="S11" s="108">
        <v>4.4</v>
      </c>
      <c r="T11" s="108">
        <v>3.2</v>
      </c>
      <c r="U11" s="108">
        <v>2</v>
      </c>
      <c r="V11" s="108">
        <v>0</v>
      </c>
      <c r="W11" s="108">
        <v>0</v>
      </c>
      <c r="X11" s="108">
        <v>0</v>
      </c>
      <c r="Y11" s="108">
        <v>0</v>
      </c>
      <c r="Z11" s="108">
        <v>0</v>
      </c>
      <c r="AA11" s="108">
        <v>0</v>
      </c>
      <c r="AB11" s="108">
        <v>0</v>
      </c>
      <c r="AC11" s="108">
        <v>0</v>
      </c>
      <c r="AD11" s="108">
        <v>0</v>
      </c>
      <c r="AE11" s="108">
        <v>0</v>
      </c>
      <c r="AF11" s="108">
        <v>0</v>
      </c>
      <c r="AG11" s="108">
        <v>0</v>
      </c>
      <c r="AH11" s="108">
        <v>0</v>
      </c>
      <c r="AI11" s="108">
        <v>0</v>
      </c>
      <c r="AJ11" s="108">
        <v>0</v>
      </c>
      <c r="AK11" s="108">
        <v>0</v>
      </c>
      <c r="AL11" s="108">
        <v>0</v>
      </c>
      <c r="AM11" s="108">
        <v>0</v>
      </c>
      <c r="AN11" s="108">
        <v>0</v>
      </c>
      <c r="AO11" s="108">
        <v>0</v>
      </c>
      <c r="AP11" s="108">
        <v>0</v>
      </c>
      <c r="AQ11" s="108">
        <v>0</v>
      </c>
      <c r="AR11" s="108">
        <v>0</v>
      </c>
      <c r="AS11" s="108">
        <v>0</v>
      </c>
      <c r="AT11" s="108">
        <v>0</v>
      </c>
      <c r="AU11" s="108">
        <v>0</v>
      </c>
      <c r="AV11" s="108">
        <v>0</v>
      </c>
      <c r="AW11" s="108">
        <v>0</v>
      </c>
      <c r="AX11" s="108">
        <v>0</v>
      </c>
      <c r="AY11" s="108">
        <v>0</v>
      </c>
      <c r="AZ11" s="108">
        <v>0</v>
      </c>
      <c r="BA11" s="109"/>
    </row>
    <row r="12" spans="1:53" ht="12.75">
      <c r="A12" s="107" t="s">
        <v>92</v>
      </c>
      <c r="B12" s="108">
        <v>15</v>
      </c>
      <c r="C12" s="108">
        <v>15</v>
      </c>
      <c r="D12" s="108">
        <v>15</v>
      </c>
      <c r="E12" s="108">
        <v>17.5</v>
      </c>
      <c r="F12" s="108">
        <v>20</v>
      </c>
      <c r="G12" s="108">
        <v>18.8</v>
      </c>
      <c r="H12" s="108">
        <v>17.6</v>
      </c>
      <c r="I12" s="108">
        <v>16.4</v>
      </c>
      <c r="J12" s="108">
        <v>15.2</v>
      </c>
      <c r="K12" s="108">
        <v>14</v>
      </c>
      <c r="L12" s="108">
        <v>12.8</v>
      </c>
      <c r="M12" s="108">
        <v>11.6</v>
      </c>
      <c r="N12" s="108">
        <v>10.4</v>
      </c>
      <c r="O12" s="108">
        <v>9.2</v>
      </c>
      <c r="P12" s="108">
        <v>8</v>
      </c>
      <c r="Q12" s="108">
        <v>6.8</v>
      </c>
      <c r="R12" s="108">
        <v>5.6</v>
      </c>
      <c r="S12" s="108">
        <v>4.4</v>
      </c>
      <c r="T12" s="108">
        <v>3.2</v>
      </c>
      <c r="U12" s="108">
        <v>2</v>
      </c>
      <c r="V12" s="108">
        <v>0</v>
      </c>
      <c r="W12" s="108">
        <v>0</v>
      </c>
      <c r="X12" s="108">
        <v>0</v>
      </c>
      <c r="Y12" s="108">
        <v>0</v>
      </c>
      <c r="Z12" s="108">
        <v>0</v>
      </c>
      <c r="AA12" s="108">
        <v>0</v>
      </c>
      <c r="AB12" s="108">
        <v>0</v>
      </c>
      <c r="AC12" s="108">
        <v>0</v>
      </c>
      <c r="AD12" s="108">
        <v>0</v>
      </c>
      <c r="AE12" s="108">
        <v>0</v>
      </c>
      <c r="AF12" s="108">
        <v>0</v>
      </c>
      <c r="AG12" s="108">
        <v>0</v>
      </c>
      <c r="AH12" s="108">
        <v>0</v>
      </c>
      <c r="AI12" s="108">
        <v>0</v>
      </c>
      <c r="AJ12" s="108">
        <v>0</v>
      </c>
      <c r="AK12" s="108">
        <v>0</v>
      </c>
      <c r="AL12" s="108">
        <v>0</v>
      </c>
      <c r="AM12" s="108">
        <v>0</v>
      </c>
      <c r="AN12" s="108">
        <v>0</v>
      </c>
      <c r="AO12" s="108">
        <v>0</v>
      </c>
      <c r="AP12" s="108">
        <v>0</v>
      </c>
      <c r="AQ12" s="108">
        <v>0</v>
      </c>
      <c r="AR12" s="108">
        <v>0</v>
      </c>
      <c r="AS12" s="108">
        <v>0</v>
      </c>
      <c r="AT12" s="108">
        <v>0</v>
      </c>
      <c r="AU12" s="108">
        <v>0</v>
      </c>
      <c r="AV12" s="108">
        <v>0</v>
      </c>
      <c r="AW12" s="108">
        <v>0</v>
      </c>
      <c r="AX12" s="108">
        <v>0</v>
      </c>
      <c r="AY12" s="108">
        <v>0</v>
      </c>
      <c r="AZ12" s="108">
        <v>0</v>
      </c>
      <c r="BA12" s="109"/>
    </row>
    <row r="13" spans="1:53" ht="12.75">
      <c r="A13" s="107" t="s">
        <v>93</v>
      </c>
      <c r="B13" s="108">
        <v>20</v>
      </c>
      <c r="C13" s="108">
        <v>20</v>
      </c>
      <c r="D13" s="108">
        <v>20</v>
      </c>
      <c r="E13" s="108">
        <v>20</v>
      </c>
      <c r="F13" s="108">
        <v>22.5</v>
      </c>
      <c r="G13" s="108">
        <v>25</v>
      </c>
      <c r="H13" s="108">
        <v>27.5</v>
      </c>
      <c r="I13" s="108">
        <v>27.5</v>
      </c>
      <c r="J13" s="108">
        <v>27.5</v>
      </c>
      <c r="K13" s="108">
        <v>27.5</v>
      </c>
      <c r="L13" s="108">
        <v>27.5</v>
      </c>
      <c r="M13" s="108">
        <f aca="true" t="shared" si="4" ref="M13:AI13">$L$13*(SUM(100,-SUM(M1,-$L$1)*4)/100)</f>
        <v>26.4</v>
      </c>
      <c r="N13" s="108">
        <f t="shared" si="4"/>
        <v>25.3</v>
      </c>
      <c r="O13" s="108">
        <f t="shared" si="4"/>
        <v>24.2</v>
      </c>
      <c r="P13" s="108">
        <f t="shared" si="4"/>
        <v>23.099999999999998</v>
      </c>
      <c r="Q13" s="108">
        <f t="shared" si="4"/>
        <v>22</v>
      </c>
      <c r="R13" s="108">
        <f t="shared" si="4"/>
        <v>20.9</v>
      </c>
      <c r="S13" s="108">
        <f t="shared" si="4"/>
        <v>19.8</v>
      </c>
      <c r="T13" s="108">
        <f t="shared" si="4"/>
        <v>18.700000000000003</v>
      </c>
      <c r="U13" s="108">
        <f t="shared" si="4"/>
        <v>17.6</v>
      </c>
      <c r="V13" s="108">
        <f t="shared" si="4"/>
        <v>16.5</v>
      </c>
      <c r="W13" s="108">
        <f t="shared" si="4"/>
        <v>15.400000000000002</v>
      </c>
      <c r="X13" s="108">
        <f t="shared" si="4"/>
        <v>14.3</v>
      </c>
      <c r="Y13" s="108">
        <f t="shared" si="4"/>
        <v>13.2</v>
      </c>
      <c r="Z13" s="108">
        <f t="shared" si="4"/>
        <v>12.1</v>
      </c>
      <c r="AA13" s="108">
        <f t="shared" si="4"/>
        <v>11</v>
      </c>
      <c r="AB13" s="108">
        <f t="shared" si="4"/>
        <v>9.9</v>
      </c>
      <c r="AC13" s="108">
        <f t="shared" si="4"/>
        <v>8.8</v>
      </c>
      <c r="AD13" s="108">
        <f t="shared" si="4"/>
        <v>7.700000000000001</v>
      </c>
      <c r="AE13" s="108">
        <f t="shared" si="4"/>
        <v>6.6</v>
      </c>
      <c r="AF13" s="108">
        <f t="shared" si="4"/>
        <v>5.5</v>
      </c>
      <c r="AG13" s="108">
        <f t="shared" si="4"/>
        <v>4.4</v>
      </c>
      <c r="AH13" s="108">
        <f t="shared" si="4"/>
        <v>3.3</v>
      </c>
      <c r="AI13" s="108">
        <f t="shared" si="4"/>
        <v>2.2</v>
      </c>
      <c r="AJ13" s="108">
        <v>0</v>
      </c>
      <c r="AK13" s="108">
        <v>0</v>
      </c>
      <c r="AL13" s="108">
        <v>0</v>
      </c>
      <c r="AM13" s="108">
        <v>0</v>
      </c>
      <c r="AN13" s="108">
        <v>0</v>
      </c>
      <c r="AO13" s="108">
        <v>0</v>
      </c>
      <c r="AP13" s="108">
        <v>0</v>
      </c>
      <c r="AQ13" s="108">
        <v>0</v>
      </c>
      <c r="AR13" s="108">
        <v>0</v>
      </c>
      <c r="AS13" s="108">
        <v>0</v>
      </c>
      <c r="AT13" s="108">
        <v>0</v>
      </c>
      <c r="AU13" s="108">
        <v>0</v>
      </c>
      <c r="AV13" s="108">
        <v>0</v>
      </c>
      <c r="AW13" s="108">
        <v>0</v>
      </c>
      <c r="AX13" s="108">
        <v>0</v>
      </c>
      <c r="AY13" s="108">
        <v>0</v>
      </c>
      <c r="AZ13" s="108">
        <v>0</v>
      </c>
      <c r="BA13" s="109"/>
    </row>
    <row r="14" spans="1:53" ht="12.75">
      <c r="A14" s="107" t="s">
        <v>94</v>
      </c>
      <c r="B14" s="108">
        <v>20</v>
      </c>
      <c r="C14" s="108">
        <v>20</v>
      </c>
      <c r="D14" s="108">
        <v>20</v>
      </c>
      <c r="E14" s="108">
        <v>20</v>
      </c>
      <c r="F14" s="108">
        <v>22.5</v>
      </c>
      <c r="G14" s="108">
        <v>25</v>
      </c>
      <c r="H14" s="108">
        <v>25</v>
      </c>
      <c r="I14" s="108">
        <v>25</v>
      </c>
      <c r="J14" s="108">
        <f aca="true" t="shared" si="5" ref="J14:AM14">$I$14*(SUM(100,-SUM(J1,-$I$1)*3)/100)</f>
        <v>24.25</v>
      </c>
      <c r="K14" s="108">
        <f t="shared" si="5"/>
        <v>23.5</v>
      </c>
      <c r="L14" s="108">
        <f t="shared" si="5"/>
        <v>22.75</v>
      </c>
      <c r="M14" s="108">
        <f t="shared" si="5"/>
        <v>22</v>
      </c>
      <c r="N14" s="108">
        <f t="shared" si="5"/>
        <v>21.25</v>
      </c>
      <c r="O14" s="108">
        <f t="shared" si="5"/>
        <v>20.5</v>
      </c>
      <c r="P14" s="108">
        <f t="shared" si="5"/>
        <v>19.75</v>
      </c>
      <c r="Q14" s="108">
        <f t="shared" si="5"/>
        <v>19</v>
      </c>
      <c r="R14" s="108">
        <f t="shared" si="5"/>
        <v>18.25</v>
      </c>
      <c r="S14" s="108">
        <f t="shared" si="5"/>
        <v>17.5</v>
      </c>
      <c r="T14" s="108">
        <f t="shared" si="5"/>
        <v>16.75</v>
      </c>
      <c r="U14" s="108">
        <f t="shared" si="5"/>
        <v>16</v>
      </c>
      <c r="V14" s="108">
        <f t="shared" si="5"/>
        <v>15.25</v>
      </c>
      <c r="W14" s="108">
        <f t="shared" si="5"/>
        <v>14.499999999999998</v>
      </c>
      <c r="X14" s="108">
        <f t="shared" si="5"/>
        <v>13.750000000000002</v>
      </c>
      <c r="Y14" s="108">
        <f t="shared" si="5"/>
        <v>13</v>
      </c>
      <c r="Z14" s="108">
        <f t="shared" si="5"/>
        <v>12.25</v>
      </c>
      <c r="AA14" s="108">
        <f t="shared" si="5"/>
        <v>11.5</v>
      </c>
      <c r="AB14" s="108">
        <f t="shared" si="5"/>
        <v>10.75</v>
      </c>
      <c r="AC14" s="108">
        <f t="shared" si="5"/>
        <v>10</v>
      </c>
      <c r="AD14" s="108">
        <f t="shared" si="5"/>
        <v>9.25</v>
      </c>
      <c r="AE14" s="108">
        <f t="shared" si="5"/>
        <v>8.5</v>
      </c>
      <c r="AF14" s="108">
        <f t="shared" si="5"/>
        <v>7.75</v>
      </c>
      <c r="AG14" s="108">
        <f t="shared" si="5"/>
        <v>7.000000000000001</v>
      </c>
      <c r="AH14" s="108">
        <f t="shared" si="5"/>
        <v>6.25</v>
      </c>
      <c r="AI14" s="108">
        <f t="shared" si="5"/>
        <v>5.5</v>
      </c>
      <c r="AJ14" s="108">
        <f t="shared" si="5"/>
        <v>4.75</v>
      </c>
      <c r="AK14" s="108">
        <f t="shared" si="5"/>
        <v>4</v>
      </c>
      <c r="AL14" s="108">
        <f t="shared" si="5"/>
        <v>3.25</v>
      </c>
      <c r="AM14" s="108">
        <f t="shared" si="5"/>
        <v>2.5</v>
      </c>
      <c r="AN14" s="108">
        <v>0</v>
      </c>
      <c r="AO14" s="108">
        <v>0</v>
      </c>
      <c r="AP14" s="108">
        <v>0</v>
      </c>
      <c r="AQ14" s="108">
        <v>0</v>
      </c>
      <c r="AR14" s="108">
        <v>0</v>
      </c>
      <c r="AS14" s="108">
        <v>0</v>
      </c>
      <c r="AT14" s="108">
        <v>0</v>
      </c>
      <c r="AU14" s="108">
        <v>0</v>
      </c>
      <c r="AV14" s="108">
        <v>0</v>
      </c>
      <c r="AW14" s="108">
        <v>0</v>
      </c>
      <c r="AX14" s="108">
        <v>0</v>
      </c>
      <c r="AY14" s="108">
        <v>0</v>
      </c>
      <c r="AZ14" s="108">
        <v>0</v>
      </c>
      <c r="BA14" s="109"/>
    </row>
    <row r="15" spans="1:53" ht="12.75">
      <c r="A15" s="107" t="s">
        <v>95</v>
      </c>
      <c r="B15" s="108">
        <v>15</v>
      </c>
      <c r="C15" s="108">
        <v>15</v>
      </c>
      <c r="D15" s="108">
        <v>15</v>
      </c>
      <c r="E15" s="108">
        <v>15</v>
      </c>
      <c r="F15" s="108">
        <v>17.5</v>
      </c>
      <c r="G15" s="108">
        <v>20</v>
      </c>
      <c r="H15" s="108">
        <v>22.5</v>
      </c>
      <c r="I15" s="108">
        <v>25</v>
      </c>
      <c r="J15" s="108">
        <v>23.75</v>
      </c>
      <c r="K15" s="108">
        <v>22.5</v>
      </c>
      <c r="L15" s="108">
        <v>21.25</v>
      </c>
      <c r="M15" s="108">
        <v>20</v>
      </c>
      <c r="N15" s="108">
        <v>18.75</v>
      </c>
      <c r="O15" s="108">
        <v>17.5</v>
      </c>
      <c r="P15" s="108">
        <v>16.25</v>
      </c>
      <c r="Q15" s="108">
        <v>15</v>
      </c>
      <c r="R15" s="108">
        <v>13.75</v>
      </c>
      <c r="S15" s="108">
        <v>12.5</v>
      </c>
      <c r="T15" s="108">
        <v>11.25</v>
      </c>
      <c r="U15" s="108">
        <v>10</v>
      </c>
      <c r="V15" s="108">
        <v>8.75</v>
      </c>
      <c r="W15" s="108">
        <v>7.5</v>
      </c>
      <c r="X15" s="108">
        <v>6.25</v>
      </c>
      <c r="Y15" s="108">
        <v>5</v>
      </c>
      <c r="Z15" s="108">
        <v>3.75</v>
      </c>
      <c r="AA15" s="108">
        <v>2.5</v>
      </c>
      <c r="AB15" s="108">
        <v>1.25</v>
      </c>
      <c r="AC15" s="108">
        <v>0</v>
      </c>
      <c r="AD15" s="108">
        <v>0</v>
      </c>
      <c r="AE15" s="108">
        <v>0</v>
      </c>
      <c r="AF15" s="108">
        <v>0</v>
      </c>
      <c r="AG15" s="108">
        <v>0</v>
      </c>
      <c r="AH15" s="108">
        <v>0</v>
      </c>
      <c r="AI15" s="108">
        <v>0</v>
      </c>
      <c r="AJ15" s="108">
        <v>0</v>
      </c>
      <c r="AK15" s="108">
        <v>0</v>
      </c>
      <c r="AL15" s="108">
        <v>0</v>
      </c>
      <c r="AM15" s="108">
        <v>0</v>
      </c>
      <c r="AN15" s="108">
        <v>0</v>
      </c>
      <c r="AO15" s="108">
        <v>0</v>
      </c>
      <c r="AP15" s="108">
        <v>0</v>
      </c>
      <c r="AQ15" s="108">
        <v>0</v>
      </c>
      <c r="AR15" s="108">
        <v>0</v>
      </c>
      <c r="AS15" s="108">
        <v>0</v>
      </c>
      <c r="AT15" s="108">
        <v>0</v>
      </c>
      <c r="AU15" s="108">
        <v>0</v>
      </c>
      <c r="AV15" s="108">
        <v>0</v>
      </c>
      <c r="AW15" s="108">
        <v>0</v>
      </c>
      <c r="AX15" s="108">
        <v>0</v>
      </c>
      <c r="AY15" s="108">
        <v>0</v>
      </c>
      <c r="AZ15" s="108">
        <v>0</v>
      </c>
      <c r="BA15" s="109"/>
    </row>
    <row r="16" spans="1:53" ht="12.75">
      <c r="A16" s="107" t="s">
        <v>96</v>
      </c>
      <c r="B16" s="108">
        <v>30</v>
      </c>
      <c r="C16" s="108">
        <v>30</v>
      </c>
      <c r="D16" s="108">
        <v>30</v>
      </c>
      <c r="E16" s="108">
        <v>30</v>
      </c>
      <c r="F16" s="108">
        <v>32.5</v>
      </c>
      <c r="G16" s="108">
        <v>35</v>
      </c>
      <c r="H16" s="108">
        <v>35</v>
      </c>
      <c r="I16" s="108">
        <v>35</v>
      </c>
      <c r="J16" s="108">
        <v>35</v>
      </c>
      <c r="K16" s="108">
        <v>35</v>
      </c>
      <c r="L16" s="108">
        <v>35</v>
      </c>
      <c r="M16" s="108">
        <f aca="true" t="shared" si="6" ref="M16:AE16">$L$16*(SUM(100,-SUM(M1,-$L$1)*5)/100)</f>
        <v>33.25</v>
      </c>
      <c r="N16" s="108">
        <f t="shared" si="6"/>
        <v>31.5</v>
      </c>
      <c r="O16" s="108">
        <f t="shared" si="6"/>
        <v>29.75</v>
      </c>
      <c r="P16" s="108">
        <f t="shared" si="6"/>
        <v>28</v>
      </c>
      <c r="Q16" s="108">
        <f t="shared" si="6"/>
        <v>26.25</v>
      </c>
      <c r="R16" s="108">
        <f t="shared" si="6"/>
        <v>24.5</v>
      </c>
      <c r="S16" s="108">
        <f t="shared" si="6"/>
        <v>22.75</v>
      </c>
      <c r="T16" s="108">
        <f t="shared" si="6"/>
        <v>21</v>
      </c>
      <c r="U16" s="108">
        <f t="shared" si="6"/>
        <v>19.25</v>
      </c>
      <c r="V16" s="108">
        <f t="shared" si="6"/>
        <v>17.5</v>
      </c>
      <c r="W16" s="108">
        <f t="shared" si="6"/>
        <v>15.75</v>
      </c>
      <c r="X16" s="108">
        <f t="shared" si="6"/>
        <v>14</v>
      </c>
      <c r="Y16" s="108">
        <f t="shared" si="6"/>
        <v>12.25</v>
      </c>
      <c r="Z16" s="108">
        <f t="shared" si="6"/>
        <v>10.5</v>
      </c>
      <c r="AA16" s="108">
        <f t="shared" si="6"/>
        <v>8.75</v>
      </c>
      <c r="AB16" s="108">
        <f t="shared" si="6"/>
        <v>7</v>
      </c>
      <c r="AC16" s="108">
        <f t="shared" si="6"/>
        <v>5.25</v>
      </c>
      <c r="AD16" s="108">
        <f t="shared" si="6"/>
        <v>3.5</v>
      </c>
      <c r="AE16" s="108">
        <f t="shared" si="6"/>
        <v>1.75</v>
      </c>
      <c r="AF16" s="108">
        <v>0</v>
      </c>
      <c r="AG16" s="108">
        <v>0</v>
      </c>
      <c r="AH16" s="108">
        <v>0</v>
      </c>
      <c r="AI16" s="108">
        <v>0</v>
      </c>
      <c r="AJ16" s="108">
        <v>0</v>
      </c>
      <c r="AK16" s="108">
        <v>0</v>
      </c>
      <c r="AL16" s="108">
        <v>0</v>
      </c>
      <c r="AM16" s="108">
        <v>0</v>
      </c>
      <c r="AN16" s="108">
        <v>0</v>
      </c>
      <c r="AO16" s="108">
        <v>0</v>
      </c>
      <c r="AP16" s="108">
        <v>0</v>
      </c>
      <c r="AQ16" s="108">
        <v>0</v>
      </c>
      <c r="AR16" s="108">
        <v>0</v>
      </c>
      <c r="AS16" s="108">
        <v>0</v>
      </c>
      <c r="AT16" s="108">
        <v>0</v>
      </c>
      <c r="AU16" s="108">
        <v>0</v>
      </c>
      <c r="AV16" s="108">
        <v>0</v>
      </c>
      <c r="AW16" s="108">
        <v>0</v>
      </c>
      <c r="AX16" s="108">
        <v>0</v>
      </c>
      <c r="AY16" s="108">
        <v>0</v>
      </c>
      <c r="AZ16" s="108">
        <v>0</v>
      </c>
      <c r="BA16" s="109"/>
    </row>
    <row r="17" spans="1:53" ht="12.75">
      <c r="A17" s="107" t="s">
        <v>97</v>
      </c>
      <c r="B17" s="108">
        <v>25</v>
      </c>
      <c r="C17" s="108">
        <v>25</v>
      </c>
      <c r="D17" s="108">
        <v>25</v>
      </c>
      <c r="E17" s="108">
        <v>25</v>
      </c>
      <c r="F17" s="108">
        <v>27.5</v>
      </c>
      <c r="G17" s="108">
        <v>30</v>
      </c>
      <c r="H17" s="108">
        <v>32.5</v>
      </c>
      <c r="I17" s="108">
        <v>35</v>
      </c>
      <c r="J17" s="108">
        <v>37.5</v>
      </c>
      <c r="K17" s="108">
        <v>40</v>
      </c>
      <c r="L17" s="108">
        <v>40</v>
      </c>
      <c r="M17" s="108">
        <v>40</v>
      </c>
      <c r="N17" s="108">
        <v>40</v>
      </c>
      <c r="O17" s="108">
        <v>38.8</v>
      </c>
      <c r="P17" s="108">
        <v>37.6</v>
      </c>
      <c r="Q17" s="108">
        <v>36.4</v>
      </c>
      <c r="R17" s="108">
        <v>35.2</v>
      </c>
      <c r="S17" s="108">
        <v>34</v>
      </c>
      <c r="T17" s="108">
        <v>32.8</v>
      </c>
      <c r="U17" s="108">
        <v>31.6</v>
      </c>
      <c r="V17" s="108">
        <v>30.4</v>
      </c>
      <c r="W17" s="108">
        <v>29.2</v>
      </c>
      <c r="X17" s="108">
        <v>28</v>
      </c>
      <c r="Y17" s="108">
        <v>26.8</v>
      </c>
      <c r="Z17" s="108">
        <v>25.6</v>
      </c>
      <c r="AA17" s="108">
        <v>24.4</v>
      </c>
      <c r="AB17" s="108">
        <v>23.2</v>
      </c>
      <c r="AC17" s="108">
        <v>22</v>
      </c>
      <c r="AD17" s="108">
        <v>20.8</v>
      </c>
      <c r="AE17" s="108">
        <v>19.6</v>
      </c>
      <c r="AF17" s="108">
        <v>18.4</v>
      </c>
      <c r="AG17" s="108">
        <v>17.2</v>
      </c>
      <c r="AH17" s="108">
        <v>16</v>
      </c>
      <c r="AI17" s="108">
        <v>14.8</v>
      </c>
      <c r="AJ17" s="108">
        <v>13.6</v>
      </c>
      <c r="AK17" s="108">
        <v>12.4</v>
      </c>
      <c r="AL17" s="108">
        <v>11.2</v>
      </c>
      <c r="AM17" s="108">
        <v>10</v>
      </c>
      <c r="AN17" s="108">
        <v>8.8</v>
      </c>
      <c r="AO17" s="108">
        <v>7.6</v>
      </c>
      <c r="AP17" s="108">
        <v>6.4</v>
      </c>
      <c r="AQ17" s="108">
        <v>5.2</v>
      </c>
      <c r="AR17" s="108">
        <v>4</v>
      </c>
      <c r="AS17" s="108">
        <v>2.8</v>
      </c>
      <c r="AT17" s="108">
        <v>1.6</v>
      </c>
      <c r="AU17" s="108">
        <v>0</v>
      </c>
      <c r="AV17" s="108">
        <v>0</v>
      </c>
      <c r="AW17" s="108">
        <v>0</v>
      </c>
      <c r="AX17" s="108">
        <v>0</v>
      </c>
      <c r="AY17" s="108">
        <v>0</v>
      </c>
      <c r="AZ17" s="108">
        <v>0</v>
      </c>
      <c r="BA17" s="109"/>
    </row>
    <row r="18" spans="1:53" ht="12.75">
      <c r="A18" s="107" t="s">
        <v>98</v>
      </c>
      <c r="B18" s="108">
        <v>11.25</v>
      </c>
      <c r="C18" s="108">
        <v>11.25</v>
      </c>
      <c r="D18" s="108">
        <v>13.8</v>
      </c>
      <c r="E18" s="108">
        <v>13.8</v>
      </c>
      <c r="F18" s="108">
        <v>13.8</v>
      </c>
      <c r="G18" s="108">
        <v>13.8</v>
      </c>
      <c r="H18" s="108">
        <v>13.8</v>
      </c>
      <c r="I18" s="108">
        <v>13.8</v>
      </c>
      <c r="J18" s="108">
        <v>13.8</v>
      </c>
      <c r="K18" s="108">
        <v>13.8</v>
      </c>
      <c r="L18" s="108">
        <v>13.8</v>
      </c>
      <c r="M18" s="108">
        <v>13.11</v>
      </c>
      <c r="N18" s="108">
        <v>12.42</v>
      </c>
      <c r="O18" s="108">
        <v>11.73</v>
      </c>
      <c r="P18" s="108">
        <v>11.04</v>
      </c>
      <c r="Q18" s="108">
        <v>10.35</v>
      </c>
      <c r="R18" s="108">
        <v>9.66</v>
      </c>
      <c r="S18" s="108">
        <v>8.97</v>
      </c>
      <c r="T18" s="108">
        <v>8.28</v>
      </c>
      <c r="U18" s="108">
        <v>7.59</v>
      </c>
      <c r="V18" s="108">
        <v>6.9</v>
      </c>
      <c r="W18" s="108">
        <v>6.21</v>
      </c>
      <c r="X18" s="108">
        <v>5.52</v>
      </c>
      <c r="Y18" s="108">
        <v>4.83</v>
      </c>
      <c r="Z18" s="108">
        <v>4.14</v>
      </c>
      <c r="AA18" s="108">
        <v>3.45</v>
      </c>
      <c r="AB18" s="108">
        <v>2.76</v>
      </c>
      <c r="AC18" s="108">
        <v>2.07</v>
      </c>
      <c r="AD18" s="108">
        <v>1.38</v>
      </c>
      <c r="AE18" s="108">
        <v>0.69</v>
      </c>
      <c r="AF18" s="108">
        <v>0</v>
      </c>
      <c r="AG18" s="108">
        <v>0</v>
      </c>
      <c r="AH18" s="108">
        <v>0</v>
      </c>
      <c r="AI18" s="108">
        <v>0</v>
      </c>
      <c r="AJ18" s="108">
        <v>0</v>
      </c>
      <c r="AK18" s="108">
        <v>0</v>
      </c>
      <c r="AL18" s="108">
        <v>0</v>
      </c>
      <c r="AM18" s="108">
        <v>0</v>
      </c>
      <c r="AN18" s="108">
        <v>0</v>
      </c>
      <c r="AO18" s="108">
        <v>0</v>
      </c>
      <c r="AP18" s="108">
        <v>0</v>
      </c>
      <c r="AQ18" s="108">
        <v>0</v>
      </c>
      <c r="AR18" s="108">
        <v>0</v>
      </c>
      <c r="AS18" s="108">
        <v>0</v>
      </c>
      <c r="AT18" s="108">
        <v>0</v>
      </c>
      <c r="AU18" s="108">
        <v>0</v>
      </c>
      <c r="AV18" s="108">
        <v>0</v>
      </c>
      <c r="AW18" s="108">
        <v>0</v>
      </c>
      <c r="AX18" s="108">
        <v>0</v>
      </c>
      <c r="AY18" s="108">
        <v>0</v>
      </c>
      <c r="AZ18" s="108">
        <v>0</v>
      </c>
      <c r="BA18" s="109"/>
    </row>
    <row r="19" spans="1:53" ht="12.75">
      <c r="A19" s="107" t="s">
        <v>99</v>
      </c>
      <c r="B19" s="108">
        <v>15</v>
      </c>
      <c r="C19" s="108">
        <v>15</v>
      </c>
      <c r="D19" s="108">
        <v>15</v>
      </c>
      <c r="E19" s="108">
        <v>15</v>
      </c>
      <c r="F19" s="108">
        <v>15</v>
      </c>
      <c r="G19" s="108">
        <v>15</v>
      </c>
      <c r="H19" s="108">
        <v>15</v>
      </c>
      <c r="I19" s="108">
        <v>15</v>
      </c>
      <c r="J19" s="108">
        <v>15</v>
      </c>
      <c r="K19" s="108">
        <v>15</v>
      </c>
      <c r="L19" s="108">
        <v>15</v>
      </c>
      <c r="M19" s="108">
        <v>15</v>
      </c>
      <c r="N19" s="108">
        <v>15</v>
      </c>
      <c r="O19" s="108">
        <v>15</v>
      </c>
      <c r="P19" s="108">
        <v>15</v>
      </c>
      <c r="Q19" s="108">
        <v>15</v>
      </c>
      <c r="R19" s="108">
        <v>13.75</v>
      </c>
      <c r="S19" s="108">
        <v>12.5</v>
      </c>
      <c r="T19" s="108">
        <v>11.25</v>
      </c>
      <c r="U19" s="108">
        <v>10</v>
      </c>
      <c r="V19" s="108">
        <v>8.75</v>
      </c>
      <c r="W19" s="108">
        <v>7.5</v>
      </c>
      <c r="X19" s="108">
        <v>6.25</v>
      </c>
      <c r="Y19" s="108">
        <v>5</v>
      </c>
      <c r="Z19" s="108">
        <v>3.75</v>
      </c>
      <c r="AA19" s="108">
        <v>2.5</v>
      </c>
      <c r="AB19" s="108">
        <v>1.25</v>
      </c>
      <c r="AC19" s="108">
        <v>0</v>
      </c>
      <c r="AD19" s="108">
        <v>0</v>
      </c>
      <c r="AE19" s="108">
        <v>0</v>
      </c>
      <c r="AF19" s="108">
        <v>0</v>
      </c>
      <c r="AG19" s="108">
        <v>0</v>
      </c>
      <c r="AH19" s="108">
        <v>0</v>
      </c>
      <c r="AI19" s="108">
        <v>0</v>
      </c>
      <c r="AJ19" s="108">
        <v>0</v>
      </c>
      <c r="AK19" s="108">
        <v>0</v>
      </c>
      <c r="AL19" s="108">
        <v>0</v>
      </c>
      <c r="AM19" s="108">
        <v>0</v>
      </c>
      <c r="AN19" s="108">
        <v>0</v>
      </c>
      <c r="AO19" s="108">
        <v>0</v>
      </c>
      <c r="AP19" s="108">
        <v>0</v>
      </c>
      <c r="AQ19" s="108">
        <v>0</v>
      </c>
      <c r="AR19" s="108">
        <v>0</v>
      </c>
      <c r="AS19" s="108">
        <v>0</v>
      </c>
      <c r="AT19" s="108">
        <v>0</v>
      </c>
      <c r="AU19" s="108">
        <v>0</v>
      </c>
      <c r="AV19" s="108">
        <v>0</v>
      </c>
      <c r="AW19" s="108">
        <v>0</v>
      </c>
      <c r="AX19" s="108">
        <v>0</v>
      </c>
      <c r="AY19" s="108">
        <v>0</v>
      </c>
      <c r="AZ19" s="108">
        <v>0</v>
      </c>
      <c r="BA19" s="109"/>
    </row>
    <row r="20" spans="1:53" ht="12.75">
      <c r="A20" s="107"/>
      <c r="B20" s="107" t="s">
        <v>82</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9"/>
    </row>
    <row r="21" spans="1:53" ht="12.75">
      <c r="A21" s="107"/>
      <c r="B21" s="107" t="s">
        <v>83</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9"/>
    </row>
    <row r="22" spans="1:53" ht="12.75">
      <c r="A22" s="107"/>
      <c r="B22" s="107" t="s">
        <v>84</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9"/>
    </row>
    <row r="23" spans="1:53" ht="12.75">
      <c r="A23" s="107"/>
      <c r="B23" s="107" t="s">
        <v>85</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9"/>
    </row>
    <row r="24" spans="1:53" ht="12.75">
      <c r="A24" s="107"/>
      <c r="B24" s="107" t="s">
        <v>86</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9"/>
    </row>
    <row r="25" spans="1:53" ht="12.75">
      <c r="A25" s="107"/>
      <c r="B25" s="107" t="s">
        <v>87</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9"/>
    </row>
    <row r="26" spans="1:53" ht="12.75">
      <c r="A26" s="107"/>
      <c r="B26" s="107" t="s">
        <v>88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9"/>
    </row>
    <row r="27" spans="1:53" ht="12.75">
      <c r="A27" s="107"/>
      <c r="B27" s="107" t="s">
        <v>89</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9"/>
    </row>
    <row r="28" spans="1:53" ht="12.75">
      <c r="A28" s="107"/>
      <c r="B28" s="107" t="s">
        <v>90</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9"/>
    </row>
    <row r="29" spans="1:53" ht="12.75">
      <c r="A29" s="107"/>
      <c r="B29" s="107" t="s">
        <v>91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9"/>
    </row>
    <row r="30" spans="1:53" ht="12.75">
      <c r="A30" s="107"/>
      <c r="B30" s="107" t="s">
        <v>92</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9"/>
    </row>
    <row r="31" spans="1:53" ht="12.75">
      <c r="A31" s="107"/>
      <c r="B31" s="107" t="s">
        <v>93</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9"/>
    </row>
    <row r="32" spans="1:53" ht="12.75">
      <c r="A32" s="107"/>
      <c r="B32" s="107" t="s">
        <v>94</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9"/>
    </row>
    <row r="33" spans="1:53" ht="12.75">
      <c r="A33" s="107"/>
      <c r="B33" s="107" t="s">
        <v>95</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9"/>
    </row>
    <row r="34" spans="1:53" ht="12.75">
      <c r="A34" s="107"/>
      <c r="B34" s="107" t="s">
        <v>100</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9"/>
    </row>
    <row r="35" spans="1:53" ht="12.75">
      <c r="A35" s="107"/>
      <c r="B35" s="107" t="s">
        <v>101</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9"/>
    </row>
    <row r="36" spans="1:53" ht="12.75">
      <c r="A36" s="107"/>
      <c r="B36" s="107" t="s">
        <v>98</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9"/>
    </row>
    <row r="37" spans="1:53" ht="12.75">
      <c r="A37" s="107"/>
      <c r="B37" s="107" t="s">
        <v>99</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9"/>
    </row>
    <row r="38" spans="1:53" ht="12.75">
      <c r="A38" s="107" t="s">
        <v>102</v>
      </c>
      <c r="B38" s="107" t="s">
        <v>82</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9"/>
    </row>
    <row r="39" spans="1:53" ht="12.75">
      <c r="A39" s="107" t="s">
        <v>103</v>
      </c>
      <c r="B39" s="107">
        <v>23</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9"/>
    </row>
    <row r="40" spans="1:53" ht="12.75">
      <c r="A40" s="107" t="s">
        <v>104</v>
      </c>
      <c r="B40" s="110">
        <f>INDEX(A1:AZ19,MATCH(B38,A1:A19,0),MATCH(B39,A1:AZ1,0))</f>
        <v>5</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9"/>
    </row>
    <row r="41" spans="1:53" ht="12.75">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9"/>
    </row>
    <row r="42" spans="1:53" ht="15">
      <c r="A42" s="111">
        <f>IF(B42="k",1000000000000,B42)</f>
        <v>0</v>
      </c>
      <c r="B42" s="112">
        <f>Rekultivierung!AM13</f>
        <v>0</v>
      </c>
      <c r="C42" s="113" t="str">
        <f>IF(B42="k"," Kreis"," Ecken")</f>
        <v> Ecken</v>
      </c>
      <c r="D42" s="218" t="str">
        <f>IF(B42="k","",IF(B42&lt;3,"Eintragung prüfen !",B42))</f>
        <v>Eintragung prüfen !</v>
      </c>
      <c r="E42" s="218"/>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9"/>
    </row>
    <row r="43" spans="1:53" ht="15">
      <c r="A43" s="111"/>
      <c r="B43" s="115">
        <f>Rekultivierung!AO13</f>
        <v>0</v>
      </c>
      <c r="C43" s="113" t="str">
        <f>IF(B42="k",""," Seitenlänge")</f>
        <v> Seitenlänge</v>
      </c>
      <c r="D43" s="116" t="e">
        <f>IF(AND(B42="k",B43&lt;&gt;0),"Bei einer Kreisberechnung muß B6 Null sein !",IF(B43&gt;0,B43,IF(B44&gt;0,2*D44*SIN(PI()/A42),2*D45*TAN(PI()/A42))))</f>
        <v>#DIV/0!</v>
      </c>
      <c r="E43" s="111"/>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9"/>
    </row>
    <row r="44" spans="1:53" ht="15">
      <c r="A44" s="111"/>
      <c r="B44" s="117"/>
      <c r="C44" s="113" t="str">
        <f>IF(B42="k"," Radius"," Umkreisradius")</f>
        <v> Umkreisradius</v>
      </c>
      <c r="D44" s="114" t="e">
        <f>IF(B43&gt;0,B43/(2*SIN(PI()/A42)),IF(B44&gt;0,B44,(D45^2+(D43/2)^2)^0.5/IF(B42="k",2,1)))</f>
        <v>#DIV/0!</v>
      </c>
      <c r="E44" s="111"/>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9"/>
    </row>
    <row r="45" spans="1:53" ht="15">
      <c r="A45" s="111"/>
      <c r="B45" s="117"/>
      <c r="C45" s="113" t="str">
        <f>IF(B42="k"," Durchmesser"," Inkreisradius")</f>
        <v> Inkreisradius</v>
      </c>
      <c r="D45" s="116">
        <f>IF(B43+B44&gt;0,(D44^2-(D43/2)^2)^0.5*IF(B42="k",2,1),B45)</f>
        <v>0</v>
      </c>
      <c r="E45" s="111"/>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9"/>
    </row>
    <row r="46" spans="1:52" ht="15">
      <c r="A46" s="111"/>
      <c r="B46" s="111"/>
      <c r="C46" s="113" t="str">
        <f>IF(B42="k",""," Innenwinkel")</f>
        <v> Innenwinkel</v>
      </c>
      <c r="D46" s="114" t="e">
        <f>IF(B42="k",0,360/A42)</f>
        <v>#DIV/0!</v>
      </c>
      <c r="E46" s="111"/>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1:52" ht="15">
      <c r="A47" s="111"/>
      <c r="B47" s="111"/>
      <c r="C47" s="113" t="str">
        <f>IF(B42="k",""," Außenwinkel")</f>
        <v> Außenwinkel</v>
      </c>
      <c r="D47" s="114" t="e">
        <f>IF(B42="k","",180-360/A42)</f>
        <v>#DIV/0!</v>
      </c>
      <c r="E47" s="111"/>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ht="15">
      <c r="A48" s="111"/>
      <c r="B48" s="111"/>
      <c r="C48" s="113"/>
      <c r="D48" s="114"/>
      <c r="E48" s="111"/>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1:52" ht="15">
      <c r="A49" s="111"/>
      <c r="B49" s="111"/>
      <c r="C49" s="113" t="s">
        <v>105</v>
      </c>
      <c r="D49" s="116" t="e">
        <f>IF(B42="k",PI()*D45,A42*D43)</f>
        <v>#DIV/0!</v>
      </c>
      <c r="E49" s="111"/>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52" ht="15">
      <c r="A50" s="111"/>
      <c r="B50" s="111"/>
      <c r="C50" s="113" t="s">
        <v>106</v>
      </c>
      <c r="D50" s="114" t="e">
        <f>IF(B42="k",PI()*D44^2,0.5*A42*D43*D45)</f>
        <v>#DIV/0!</v>
      </c>
      <c r="E50" s="111"/>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row>
    <row r="51" spans="1:52" ht="15">
      <c r="A51" s="107"/>
      <c r="B51" s="111"/>
      <c r="C51" s="113"/>
      <c r="D51" s="114"/>
      <c r="E51" s="111"/>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1:52" ht="15">
      <c r="A52" s="118"/>
      <c r="B52" s="119"/>
      <c r="C52" s="120"/>
      <c r="D52" s="121"/>
      <c r="E52" s="119"/>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row>
    <row r="53" spans="1:52" ht="15">
      <c r="A53" s="118"/>
      <c r="B53" s="119"/>
      <c r="C53" s="120"/>
      <c r="D53" s="122"/>
      <c r="E53" s="119"/>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row>
    <row r="54" spans="1:52" ht="14.25">
      <c r="A54" s="118"/>
      <c r="B54" s="119"/>
      <c r="C54" s="119"/>
      <c r="D54" s="119"/>
      <c r="E54" s="119"/>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row>
  </sheetData>
  <sheetProtection password="B896" sheet="1" objects="1" scenarios="1" selectLockedCells="1"/>
  <mergeCells count="1">
    <mergeCell ref="D42:E42"/>
  </mergeCell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Rekultivierung</dc:title>
  <dc:subject>Wertermittlungsprotokoll Pächterwechsel</dc:subject>
  <dc:creator>Peter Preußner</dc:creator>
  <cp:keywords>Ergänzung zum Protokoll</cp:keywords>
  <dc:description>nach Tabelle V der Richtlinie für die Wertermittlung in Kleingärten beim Pächterwechsel in Sachsen</dc:description>
  <cp:lastModifiedBy>Phil</cp:lastModifiedBy>
  <cp:lastPrinted>2012-08-27T09:02:55Z</cp:lastPrinted>
  <dcterms:created xsi:type="dcterms:W3CDTF">2012-04-02T20:13:40Z</dcterms:created>
  <dcterms:modified xsi:type="dcterms:W3CDTF">2012-09-25T06:53:23Z</dcterms:modified>
  <cp:category>gültig ab 1.1.2011</cp:category>
  <cp:version/>
  <cp:contentType/>
  <cp:contentStatus/>
</cp:coreProperties>
</file>